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 (с областными)" sheetId="1" r:id="rId1"/>
  </sheets>
  <definedNames>
    <definedName name="_xlnm.Print_Titles" localSheetId="0">'Все года (с областными)'!$9:$9</definedName>
  </definedNames>
  <calcPr fullCalcOnLoad="1"/>
</workbook>
</file>

<file path=xl/sharedStrings.xml><?xml version="1.0" encoding="utf-8"?>
<sst xmlns="http://schemas.openxmlformats.org/spreadsheetml/2006/main" count="360" uniqueCount="80">
  <si>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</si>
  <si>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</si>
  <si>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</si>
  <si>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</si>
  <si>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</si>
  <si>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</si>
  <si>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</si>
  <si>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</si>
  <si>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</si>
  <si>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Сумма 2012 год</t>
  </si>
  <si>
    <t>Сумма 2013 год</t>
  </si>
  <si>
    <t>Наименование показателя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</si>
  <si>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</si>
  <si>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</si>
  <si>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</si>
  <si>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</si>
  <si>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</si>
  <si>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</si>
  <si>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</si>
  <si>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</si>
  <si>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</si>
  <si>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</si>
  <si>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</si>
  <si>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</si>
  <si>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</si>
  <si>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</si>
  <si>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</si>
  <si>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</si>
  <si>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</si>
  <si>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</si>
  <si>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</si>
  <si>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</si>
  <si>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</si>
  <si>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</si>
  <si>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</si>
  <si>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</si>
  <si>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</si>
  <si>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</si>
  <si>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</si>
  <si>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</si>
  <si>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</si>
  <si>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</si>
  <si>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</si>
  <si>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</si>
  <si>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</si>
  <si>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</si>
  <si>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</si>
  <si>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</si>
  <si>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</si>
  <si>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</si>
  <si>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</si>
  <si>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</si>
  <si>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</si>
  <si>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</si>
  <si>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</si>
  <si>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</si>
  <si>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</si>
  <si>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</si>
  <si>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</si>
  <si>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</si>
  <si>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</si>
  <si>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</si>
  <si>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</si>
  <si>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</si>
  <si>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</si>
  <si>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</si>
  <si>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</si>
  <si>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</t>
  </si>
  <si>
    <t xml:space="preserve"> Приложение № 9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</si>
  <si>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2012-2014 г.г.</t>
  </si>
  <si>
    <t>Сумма 2014 год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</si>
  <si>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</si>
  <si>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</si>
  <si>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Другие вопросы в области средств массовой информации</t>
  </si>
  <si>
    <t>пред.</t>
  </si>
  <si>
    <t>поправки</t>
  </si>
  <si>
    <t>Дорожное хозяйство (дорожные фонды)</t>
  </si>
  <si>
    <t>Остатки</t>
  </si>
  <si>
    <t>ИТОГО:</t>
  </si>
  <si>
    <t xml:space="preserve"> № 514 от 26.03.2012г.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</si>
</sst>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NumberFormat="1" applyFont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165" fontId="57" fillId="0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65" fontId="5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5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PageLayoutView="0" workbookViewId="0" topLeftCell="A1">
      <selection activeCell="R14" sqref="R14"/>
    </sheetView>
  </sheetViews>
  <sheetFormatPr defaultColWidth="9.00390625" defaultRowHeight="12.75"/>
  <cols>
    <col min="1" max="1" width="6.875" style="0" customWidth="1"/>
    <col min="2" max="2" width="6.375" style="0" customWidth="1"/>
    <col min="3" max="3" width="9.125" style="0" customWidth="1"/>
    <col min="4" max="4" width="16.25390625" style="0" hidden="1" customWidth="1"/>
    <col min="5" max="5" width="10.00390625" style="0" hidden="1" customWidth="1"/>
    <col min="6" max="7" width="10.75390625" style="0" hidden="1" customWidth="1"/>
    <col min="8" max="8" width="51.875" style="0" customWidth="1"/>
    <col min="9" max="11" width="15.375" style="0" hidden="1" customWidth="1"/>
    <col min="12" max="12" width="15.375" style="0" customWidth="1"/>
    <col min="13" max="13" width="16.25390625" style="0" customWidth="1"/>
    <col min="14" max="14" width="14.375" style="0" customWidth="1"/>
    <col min="15" max="15" width="43.125" style="0" hidden="1" customWidth="1"/>
  </cols>
  <sheetData>
    <row r="1" spans="2:15" ht="18.75">
      <c r="B1" s="10"/>
      <c r="C1" s="10"/>
      <c r="D1" s="10"/>
      <c r="E1" s="10"/>
      <c r="F1" s="10"/>
      <c r="G1" s="11"/>
      <c r="H1" s="12"/>
      <c r="I1" s="18"/>
      <c r="J1" s="18"/>
      <c r="K1" s="18"/>
      <c r="L1" s="18"/>
      <c r="M1" s="23"/>
      <c r="N1" s="23" t="s">
        <v>68</v>
      </c>
      <c r="O1" s="12"/>
    </row>
    <row r="2" spans="2:15" ht="18.75">
      <c r="B2" s="7"/>
      <c r="C2" s="7"/>
      <c r="D2" s="7"/>
      <c r="E2" s="7"/>
      <c r="F2" s="7"/>
      <c r="G2" s="8"/>
      <c r="H2" s="9"/>
      <c r="I2" s="19"/>
      <c r="J2" s="19"/>
      <c r="K2" s="19"/>
      <c r="L2" s="19"/>
      <c r="M2" s="24"/>
      <c r="N2" s="24" t="s">
        <v>6</v>
      </c>
      <c r="O2" s="9"/>
    </row>
    <row r="3" spans="2:15" ht="18.75">
      <c r="B3" s="7"/>
      <c r="C3" s="7"/>
      <c r="D3" s="7"/>
      <c r="E3" s="7"/>
      <c r="F3" s="7"/>
      <c r="G3" s="8"/>
      <c r="H3" s="9"/>
      <c r="I3" s="19"/>
      <c r="J3" s="19"/>
      <c r="K3" s="19"/>
      <c r="L3" s="19"/>
      <c r="M3" s="51" t="s">
        <v>79</v>
      </c>
      <c r="N3" s="51"/>
      <c r="O3" s="9"/>
    </row>
    <row r="4" spans="1:17" ht="37.5" customHeight="1">
      <c r="A4" s="43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7"/>
    </row>
    <row r="5" spans="2:15" ht="18.75" hidden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1"/>
      <c r="C6" s="1"/>
      <c r="D6" s="1"/>
      <c r="E6" s="1"/>
      <c r="F6" s="1"/>
      <c r="G6" s="4" t="s">
        <v>7</v>
      </c>
      <c r="H6" s="6"/>
      <c r="I6" s="6"/>
      <c r="J6" s="6"/>
      <c r="K6" s="6"/>
      <c r="L6" s="6"/>
      <c r="M6" s="6"/>
      <c r="N6" s="6" t="s">
        <v>8</v>
      </c>
      <c r="O6" s="6"/>
    </row>
    <row r="7" spans="2:15" ht="12.75" customHeight="1">
      <c r="B7" s="44"/>
      <c r="C7" s="45"/>
      <c r="D7" s="45"/>
      <c r="E7" s="45"/>
      <c r="F7" s="45"/>
      <c r="G7" s="46"/>
      <c r="H7" s="47" t="s">
        <v>11</v>
      </c>
      <c r="I7" s="47" t="s">
        <v>74</v>
      </c>
      <c r="J7" s="47" t="s">
        <v>75</v>
      </c>
      <c r="K7" s="40" t="s">
        <v>77</v>
      </c>
      <c r="L7" s="47" t="s">
        <v>9</v>
      </c>
      <c r="M7" s="47" t="s">
        <v>10</v>
      </c>
      <c r="N7" s="47" t="s">
        <v>70</v>
      </c>
      <c r="O7" s="49" t="s">
        <v>11</v>
      </c>
    </row>
    <row r="8" spans="2:15" ht="20.25" customHeight="1"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48"/>
      <c r="I8" s="48"/>
      <c r="J8" s="48"/>
      <c r="K8" s="41"/>
      <c r="L8" s="48"/>
      <c r="M8" s="48"/>
      <c r="N8" s="48"/>
      <c r="O8" s="50"/>
    </row>
    <row r="9" spans="2:15" s="22" customFormat="1" ht="10.5" customHeight="1">
      <c r="B9" s="20">
        <v>1</v>
      </c>
      <c r="C9" s="20">
        <v>2</v>
      </c>
      <c r="D9" s="20"/>
      <c r="E9" s="20"/>
      <c r="F9" s="20"/>
      <c r="G9" s="21"/>
      <c r="H9" s="20">
        <v>3</v>
      </c>
      <c r="I9" s="20"/>
      <c r="J9" s="20"/>
      <c r="K9" s="20"/>
      <c r="L9" s="20">
        <v>4</v>
      </c>
      <c r="M9" s="20">
        <v>5</v>
      </c>
      <c r="N9" s="20">
        <v>6</v>
      </c>
      <c r="O9" s="20"/>
    </row>
    <row r="10" spans="2:17" ht="24.75" customHeight="1">
      <c r="B10" s="28" t="s">
        <v>13</v>
      </c>
      <c r="C10" s="28" t="s">
        <v>14</v>
      </c>
      <c r="D10" s="28" t="s">
        <v>7</v>
      </c>
      <c r="E10" s="28" t="s">
        <v>7</v>
      </c>
      <c r="F10" s="28" t="s">
        <v>7</v>
      </c>
      <c r="G10" s="29" t="s">
        <v>7</v>
      </c>
      <c r="H10" s="30" t="s">
        <v>12</v>
      </c>
      <c r="I10" s="31">
        <f>SUM(I11+I12+I13+I14+I15+I16+I17)</f>
        <v>72869.81</v>
      </c>
      <c r="J10" s="31">
        <f>J11+J12+J13+J14+J15+J17</f>
        <v>11395.900000000001</v>
      </c>
      <c r="K10" s="31">
        <f>K11+K12+K13+K14+K15+K16+K17</f>
        <v>95.6</v>
      </c>
      <c r="L10" s="31">
        <f>L11+L12+L13+L14+L15+L16+L17</f>
        <v>84161.31</v>
      </c>
      <c r="M10" s="31">
        <f>SUM(M11+M12+M13+M14+M15+M16+M17)</f>
        <v>88920.1</v>
      </c>
      <c r="N10" s="31">
        <f>SUM(N11+N12+N13+N14+N15+N16+N17)</f>
        <v>106571.7</v>
      </c>
      <c r="O10" s="15" t="s">
        <v>12</v>
      </c>
      <c r="P10" s="16"/>
      <c r="Q10" s="16"/>
    </row>
    <row r="11" spans="2:17" ht="35.25" customHeight="1">
      <c r="B11" s="32" t="s">
        <v>13</v>
      </c>
      <c r="C11" s="32" t="s">
        <v>16</v>
      </c>
      <c r="D11" s="32" t="s">
        <v>7</v>
      </c>
      <c r="E11" s="32" t="s">
        <v>7</v>
      </c>
      <c r="F11" s="32" t="s">
        <v>7</v>
      </c>
      <c r="G11" s="33" t="s">
        <v>7</v>
      </c>
      <c r="H11" s="34" t="s">
        <v>15</v>
      </c>
      <c r="I11" s="35">
        <v>1045</v>
      </c>
      <c r="J11" s="35">
        <v>84.5</v>
      </c>
      <c r="K11" s="35">
        <v>0</v>
      </c>
      <c r="L11" s="35">
        <f>I11+J11+K11</f>
        <v>1129.5</v>
      </c>
      <c r="M11" s="35">
        <v>1045</v>
      </c>
      <c r="N11" s="35">
        <v>1045</v>
      </c>
      <c r="O11" s="13" t="s">
        <v>15</v>
      </c>
      <c r="P11" s="14"/>
      <c r="Q11" s="42"/>
    </row>
    <row r="12" spans="2:17" ht="42.75" customHeight="1">
      <c r="B12" s="32" t="s">
        <v>13</v>
      </c>
      <c r="C12" s="32" t="s">
        <v>18</v>
      </c>
      <c r="D12" s="32" t="s">
        <v>7</v>
      </c>
      <c r="E12" s="32" t="s">
        <v>7</v>
      </c>
      <c r="F12" s="32" t="s">
        <v>7</v>
      </c>
      <c r="G12" s="33" t="s">
        <v>7</v>
      </c>
      <c r="H12" s="34" t="s">
        <v>17</v>
      </c>
      <c r="I12" s="35">
        <f>3786.5</f>
        <v>3786.5</v>
      </c>
      <c r="J12" s="35">
        <v>446.2</v>
      </c>
      <c r="K12" s="35">
        <v>0</v>
      </c>
      <c r="L12" s="35">
        <f aca="true" t="shared" si="0" ref="L12:L51">I12+J12+K12</f>
        <v>4232.7</v>
      </c>
      <c r="M12" s="35">
        <f>3786.5</f>
        <v>3786.5</v>
      </c>
      <c r="N12" s="35">
        <f>3786.5</f>
        <v>3786.5</v>
      </c>
      <c r="O12" s="13" t="s">
        <v>17</v>
      </c>
      <c r="P12" s="14"/>
      <c r="Q12" s="14"/>
    </row>
    <row r="13" spans="2:17" ht="43.5" customHeight="1">
      <c r="B13" s="32" t="s">
        <v>13</v>
      </c>
      <c r="C13" s="32" t="s">
        <v>20</v>
      </c>
      <c r="D13" s="32" t="s">
        <v>7</v>
      </c>
      <c r="E13" s="32" t="s">
        <v>7</v>
      </c>
      <c r="F13" s="32" t="s">
        <v>7</v>
      </c>
      <c r="G13" s="33" t="s">
        <v>7</v>
      </c>
      <c r="H13" s="34" t="s">
        <v>19</v>
      </c>
      <c r="I13" s="35">
        <f>24323.4+577.9+335.3+400.3</f>
        <v>25636.9</v>
      </c>
      <c r="J13" s="35">
        <f>2048.5+690.7</f>
        <v>2739.2</v>
      </c>
      <c r="K13" s="35">
        <v>0</v>
      </c>
      <c r="L13" s="35">
        <f t="shared" si="0"/>
        <v>28376.100000000002</v>
      </c>
      <c r="M13" s="35">
        <f>25048.9+535.7+310.8+370.3</f>
        <v>26265.7</v>
      </c>
      <c r="N13" s="35">
        <f>25048.9+553.1+320.9+382.5</f>
        <v>26305.4</v>
      </c>
      <c r="O13" s="13" t="s">
        <v>19</v>
      </c>
      <c r="P13" s="14"/>
      <c r="Q13" s="14"/>
    </row>
    <row r="14" spans="2:17" ht="40.5" customHeight="1">
      <c r="B14" s="32" t="s">
        <v>13</v>
      </c>
      <c r="C14" s="32" t="s">
        <v>22</v>
      </c>
      <c r="D14" s="32" t="s">
        <v>7</v>
      </c>
      <c r="E14" s="32" t="s">
        <v>7</v>
      </c>
      <c r="F14" s="32" t="s">
        <v>7</v>
      </c>
      <c r="G14" s="33" t="s">
        <v>7</v>
      </c>
      <c r="H14" s="34" t="s">
        <v>21</v>
      </c>
      <c r="I14" s="35">
        <f>2509.3+7503</f>
        <v>10012.3</v>
      </c>
      <c r="J14" s="35">
        <f>254+550</f>
        <v>804</v>
      </c>
      <c r="K14" s="35">
        <v>0</v>
      </c>
      <c r="L14" s="35">
        <f t="shared" si="0"/>
        <v>10816.3</v>
      </c>
      <c r="M14" s="35">
        <f>2509.3+6955</f>
        <v>9464.3</v>
      </c>
      <c r="N14" s="35">
        <f>2509.3+7176</f>
        <v>9685.3</v>
      </c>
      <c r="O14" s="13" t="s">
        <v>21</v>
      </c>
      <c r="P14" s="14"/>
      <c r="Q14" s="14"/>
    </row>
    <row r="15" spans="2:17" ht="24.75" customHeight="1">
      <c r="B15" s="32" t="s">
        <v>13</v>
      </c>
      <c r="C15" s="32" t="s">
        <v>37</v>
      </c>
      <c r="D15" s="32"/>
      <c r="E15" s="32"/>
      <c r="F15" s="32"/>
      <c r="G15" s="33"/>
      <c r="H15" s="34" t="s">
        <v>71</v>
      </c>
      <c r="I15" s="35">
        <v>175</v>
      </c>
      <c r="J15" s="35">
        <v>340</v>
      </c>
      <c r="K15" s="35">
        <v>0</v>
      </c>
      <c r="L15" s="35">
        <f t="shared" si="0"/>
        <v>515</v>
      </c>
      <c r="M15" s="35">
        <v>0</v>
      </c>
      <c r="N15" s="35">
        <v>0</v>
      </c>
      <c r="O15" s="13"/>
      <c r="P15" s="14"/>
      <c r="Q15" s="14"/>
    </row>
    <row r="16" spans="2:17" ht="24.75" customHeight="1">
      <c r="B16" s="32" t="s">
        <v>13</v>
      </c>
      <c r="C16" s="32" t="s">
        <v>24</v>
      </c>
      <c r="D16" s="32" t="s">
        <v>7</v>
      </c>
      <c r="E16" s="32" t="s">
        <v>7</v>
      </c>
      <c r="F16" s="32" t="s">
        <v>7</v>
      </c>
      <c r="G16" s="33" t="s">
        <v>7</v>
      </c>
      <c r="H16" s="34" t="s">
        <v>23</v>
      </c>
      <c r="I16" s="35">
        <v>490</v>
      </c>
      <c r="J16" s="35"/>
      <c r="K16" s="35">
        <v>0</v>
      </c>
      <c r="L16" s="35">
        <f t="shared" si="0"/>
        <v>490</v>
      </c>
      <c r="M16" s="35">
        <v>500</v>
      </c>
      <c r="N16" s="35">
        <v>500</v>
      </c>
      <c r="O16" s="13" t="s">
        <v>23</v>
      </c>
      <c r="P16" s="14"/>
      <c r="Q16" s="14"/>
    </row>
    <row r="17" spans="2:17" ht="24.75" customHeight="1">
      <c r="B17" s="32" t="s">
        <v>13</v>
      </c>
      <c r="C17" s="32" t="s">
        <v>26</v>
      </c>
      <c r="D17" s="32" t="s">
        <v>7</v>
      </c>
      <c r="E17" s="32" t="s">
        <v>7</v>
      </c>
      <c r="F17" s="32" t="s">
        <v>7</v>
      </c>
      <c r="G17" s="33" t="s">
        <v>7</v>
      </c>
      <c r="H17" s="34" t="s">
        <v>25</v>
      </c>
      <c r="I17" s="35">
        <v>31724.11</v>
      </c>
      <c r="J17" s="35">
        <f>550+3400-870-150+200+4225.1+317.6-690.7</f>
        <v>6982.000000000001</v>
      </c>
      <c r="K17" s="35">
        <v>95.6</v>
      </c>
      <c r="L17" s="35">
        <f>I17+J17+K17-200</f>
        <v>38601.71</v>
      </c>
      <c r="M17" s="35">
        <f>3405.2+5485.3+5000+16319.5+2025.5+15623.1</f>
        <v>47858.6</v>
      </c>
      <c r="N17" s="35">
        <f>62137+3112.5</f>
        <v>65249.5</v>
      </c>
      <c r="O17" s="13" t="s">
        <v>25</v>
      </c>
      <c r="P17" s="14"/>
      <c r="Q17" s="14"/>
    </row>
    <row r="18" spans="2:17" ht="24.75" customHeight="1">
      <c r="B18" s="28" t="s">
        <v>20</v>
      </c>
      <c r="C18" s="28" t="s">
        <v>14</v>
      </c>
      <c r="D18" s="28" t="s">
        <v>7</v>
      </c>
      <c r="E18" s="28" t="s">
        <v>7</v>
      </c>
      <c r="F18" s="28" t="s">
        <v>7</v>
      </c>
      <c r="G18" s="29" t="s">
        <v>7</v>
      </c>
      <c r="H18" s="30" t="s">
        <v>27</v>
      </c>
      <c r="I18" s="31">
        <f>I19</f>
        <v>0</v>
      </c>
      <c r="J18" s="31">
        <f>J19+J20</f>
        <v>677.1</v>
      </c>
      <c r="K18" s="31">
        <f>K19+K20</f>
        <v>20.6</v>
      </c>
      <c r="L18" s="31">
        <f t="shared" si="0"/>
        <v>697.7</v>
      </c>
      <c r="M18" s="31">
        <f>M19</f>
        <v>0</v>
      </c>
      <c r="N18" s="31">
        <f>N19</f>
        <v>0</v>
      </c>
      <c r="O18" s="15" t="s">
        <v>27</v>
      </c>
      <c r="P18" s="16"/>
      <c r="Q18" s="16"/>
    </row>
    <row r="19" spans="2:17" ht="24.75" customHeight="1">
      <c r="B19" s="32" t="s">
        <v>20</v>
      </c>
      <c r="C19" s="32" t="s">
        <v>42</v>
      </c>
      <c r="D19" s="32" t="s">
        <v>7</v>
      </c>
      <c r="E19" s="32" t="s">
        <v>7</v>
      </c>
      <c r="F19" s="32" t="s">
        <v>7</v>
      </c>
      <c r="G19" s="33" t="s">
        <v>7</v>
      </c>
      <c r="H19" s="34" t="s">
        <v>76</v>
      </c>
      <c r="I19" s="35">
        <v>0</v>
      </c>
      <c r="J19" s="35">
        <v>677.1</v>
      </c>
      <c r="K19" s="35">
        <v>0</v>
      </c>
      <c r="L19" s="35">
        <f t="shared" si="0"/>
        <v>677.1</v>
      </c>
      <c r="M19" s="35">
        <v>0</v>
      </c>
      <c r="N19" s="35">
        <v>0</v>
      </c>
      <c r="O19" s="13" t="s">
        <v>28</v>
      </c>
      <c r="P19" s="14"/>
      <c r="Q19" s="14"/>
    </row>
    <row r="20" spans="2:17" ht="24.75" customHeight="1">
      <c r="B20" s="32" t="s">
        <v>20</v>
      </c>
      <c r="C20" s="32" t="s">
        <v>29</v>
      </c>
      <c r="D20" s="32"/>
      <c r="E20" s="32"/>
      <c r="F20" s="32"/>
      <c r="G20" s="33"/>
      <c r="H20" s="34" t="s">
        <v>28</v>
      </c>
      <c r="I20" s="35"/>
      <c r="J20" s="35"/>
      <c r="K20" s="35">
        <v>20.6</v>
      </c>
      <c r="L20" s="35">
        <f t="shared" si="0"/>
        <v>20.6</v>
      </c>
      <c r="M20" s="35"/>
      <c r="N20" s="35"/>
      <c r="O20" s="13"/>
      <c r="P20" s="14"/>
      <c r="Q20" s="14"/>
    </row>
    <row r="21" spans="2:17" ht="24.75" customHeight="1">
      <c r="B21" s="28" t="s">
        <v>31</v>
      </c>
      <c r="C21" s="28" t="s">
        <v>14</v>
      </c>
      <c r="D21" s="28" t="s">
        <v>7</v>
      </c>
      <c r="E21" s="28" t="s">
        <v>7</v>
      </c>
      <c r="F21" s="28" t="s">
        <v>7</v>
      </c>
      <c r="G21" s="29" t="s">
        <v>7</v>
      </c>
      <c r="H21" s="30" t="s">
        <v>30</v>
      </c>
      <c r="I21" s="31">
        <f>I22+I23</f>
        <v>35100.9</v>
      </c>
      <c r="J21" s="31">
        <f>J22+J23</f>
        <v>5000</v>
      </c>
      <c r="K21" s="31">
        <f>K22+K23</f>
        <v>18474.2</v>
      </c>
      <c r="L21" s="31">
        <f t="shared" si="0"/>
        <v>58575.100000000006</v>
      </c>
      <c r="M21" s="31">
        <f>M22+M23</f>
        <v>5035.2</v>
      </c>
      <c r="N21" s="31">
        <f>N22+N23</f>
        <v>5094.2</v>
      </c>
      <c r="O21" s="15" t="s">
        <v>30</v>
      </c>
      <c r="P21" s="16"/>
      <c r="Q21" s="16"/>
    </row>
    <row r="22" spans="2:17" ht="24.75" customHeight="1">
      <c r="B22" s="32" t="s">
        <v>31</v>
      </c>
      <c r="C22" s="32" t="s">
        <v>16</v>
      </c>
      <c r="D22" s="32" t="s">
        <v>7</v>
      </c>
      <c r="E22" s="32" t="s">
        <v>7</v>
      </c>
      <c r="F22" s="32" t="s">
        <v>7</v>
      </c>
      <c r="G22" s="33" t="s">
        <v>7</v>
      </c>
      <c r="H22" s="34" t="s">
        <v>32</v>
      </c>
      <c r="I22" s="35">
        <v>30065.7</v>
      </c>
      <c r="J22" s="35">
        <f>5000</f>
        <v>5000</v>
      </c>
      <c r="K22" s="35">
        <f>18409.7+62.4+2.1</f>
        <v>18474.2</v>
      </c>
      <c r="L22" s="35">
        <f t="shared" si="0"/>
        <v>53539.899999999994</v>
      </c>
      <c r="M22" s="35">
        <v>0</v>
      </c>
      <c r="N22" s="35">
        <v>0</v>
      </c>
      <c r="O22" s="13" t="s">
        <v>32</v>
      </c>
      <c r="P22" s="14"/>
      <c r="Q22" s="14"/>
    </row>
    <row r="23" spans="2:17" ht="24.75" customHeight="1">
      <c r="B23" s="32" t="s">
        <v>31</v>
      </c>
      <c r="C23" s="32" t="s">
        <v>31</v>
      </c>
      <c r="D23" s="32" t="s">
        <v>7</v>
      </c>
      <c r="E23" s="32" t="s">
        <v>7</v>
      </c>
      <c r="F23" s="32" t="s">
        <v>7</v>
      </c>
      <c r="G23" s="33" t="s">
        <v>7</v>
      </c>
      <c r="H23" s="34" t="s">
        <v>33</v>
      </c>
      <c r="I23" s="35">
        <v>5035.2</v>
      </c>
      <c r="J23" s="35"/>
      <c r="K23" s="35"/>
      <c r="L23" s="35">
        <f t="shared" si="0"/>
        <v>5035.2</v>
      </c>
      <c r="M23" s="35">
        <v>5035.2</v>
      </c>
      <c r="N23" s="35">
        <v>5094.2</v>
      </c>
      <c r="O23" s="13" t="s">
        <v>33</v>
      </c>
      <c r="P23" s="14"/>
      <c r="Q23" s="14"/>
    </row>
    <row r="24" spans="2:17" ht="24.75" customHeight="1">
      <c r="B24" s="28" t="s">
        <v>22</v>
      </c>
      <c r="C24" s="28" t="s">
        <v>14</v>
      </c>
      <c r="D24" s="28" t="s">
        <v>7</v>
      </c>
      <c r="E24" s="28" t="s">
        <v>7</v>
      </c>
      <c r="F24" s="28" t="s">
        <v>7</v>
      </c>
      <c r="G24" s="29" t="s">
        <v>7</v>
      </c>
      <c r="H24" s="30" t="s">
        <v>34</v>
      </c>
      <c r="I24" s="31">
        <f aca="true" t="shared" si="1" ref="I24:N24">I25</f>
        <v>297.4</v>
      </c>
      <c r="J24" s="31">
        <f t="shared" si="1"/>
        <v>0</v>
      </c>
      <c r="K24" s="31">
        <f t="shared" si="1"/>
        <v>0</v>
      </c>
      <c r="L24" s="31">
        <f t="shared" si="1"/>
        <v>497.4</v>
      </c>
      <c r="M24" s="31">
        <f t="shared" si="1"/>
        <v>200</v>
      </c>
      <c r="N24" s="31">
        <f t="shared" si="1"/>
        <v>200</v>
      </c>
      <c r="O24" s="15" t="s">
        <v>34</v>
      </c>
      <c r="P24" s="16"/>
      <c r="Q24" s="16"/>
    </row>
    <row r="25" spans="2:17" ht="24.75" customHeight="1">
      <c r="B25" s="32" t="s">
        <v>22</v>
      </c>
      <c r="C25" s="32" t="s">
        <v>18</v>
      </c>
      <c r="D25" s="32" t="s">
        <v>7</v>
      </c>
      <c r="E25" s="32" t="s">
        <v>7</v>
      </c>
      <c r="F25" s="32" t="s">
        <v>7</v>
      </c>
      <c r="G25" s="33" t="s">
        <v>7</v>
      </c>
      <c r="H25" s="34" t="s">
        <v>35</v>
      </c>
      <c r="I25" s="35">
        <v>297.4</v>
      </c>
      <c r="J25" s="35"/>
      <c r="K25" s="35"/>
      <c r="L25" s="35">
        <f>I25+J25+K25+200</f>
        <v>497.4</v>
      </c>
      <c r="M25" s="35">
        <f>3605.2-3405.2</f>
        <v>200</v>
      </c>
      <c r="N25" s="35">
        <f>3312.5-3112.5</f>
        <v>200</v>
      </c>
      <c r="O25" s="13" t="s">
        <v>35</v>
      </c>
      <c r="P25" s="14"/>
      <c r="Q25" s="14"/>
    </row>
    <row r="26" spans="2:17" ht="24.75" customHeight="1">
      <c r="B26" s="28" t="s">
        <v>37</v>
      </c>
      <c r="C26" s="28" t="s">
        <v>14</v>
      </c>
      <c r="D26" s="28" t="s">
        <v>7</v>
      </c>
      <c r="E26" s="28" t="s">
        <v>7</v>
      </c>
      <c r="F26" s="28" t="s">
        <v>7</v>
      </c>
      <c r="G26" s="29" t="s">
        <v>7</v>
      </c>
      <c r="H26" s="30" t="s">
        <v>36</v>
      </c>
      <c r="I26" s="31">
        <f>SUM(I27+I28+I29+I30+I31)</f>
        <v>404996.9</v>
      </c>
      <c r="J26" s="31">
        <f>J27+J28+J29+J30+J31</f>
        <v>4115.2</v>
      </c>
      <c r="K26" s="31">
        <f>K27+K28+K29+K30+K31</f>
        <v>0</v>
      </c>
      <c r="L26" s="31">
        <f t="shared" si="0"/>
        <v>409112.10000000003</v>
      </c>
      <c r="M26" s="31">
        <f>SUM(M27+M28+M29+M30+M31)</f>
        <v>385670.2</v>
      </c>
      <c r="N26" s="31">
        <f>SUM(N27+N28+N29+N30+N31)</f>
        <v>385976.8</v>
      </c>
      <c r="O26" s="15" t="s">
        <v>36</v>
      </c>
      <c r="P26" s="16"/>
      <c r="Q26" s="16"/>
    </row>
    <row r="27" spans="2:17" ht="24.75" customHeight="1">
      <c r="B27" s="32" t="s">
        <v>37</v>
      </c>
      <c r="C27" s="32" t="s">
        <v>13</v>
      </c>
      <c r="D27" s="32" t="s">
        <v>7</v>
      </c>
      <c r="E27" s="32" t="s">
        <v>7</v>
      </c>
      <c r="F27" s="32" t="s">
        <v>7</v>
      </c>
      <c r="G27" s="33" t="s">
        <v>7</v>
      </c>
      <c r="H27" s="34" t="s">
        <v>38</v>
      </c>
      <c r="I27" s="35">
        <v>93861.5</v>
      </c>
      <c r="J27" s="35">
        <f>1822.9+500-2000-2000</f>
        <v>-1677.1</v>
      </c>
      <c r="K27" s="35">
        <v>0</v>
      </c>
      <c r="L27" s="35">
        <f t="shared" si="0"/>
        <v>92184.4</v>
      </c>
      <c r="M27" s="35">
        <f>3700+86768+43.5</f>
        <v>90511.5</v>
      </c>
      <c r="N27" s="35">
        <f>86768+43.5</f>
        <v>86811.5</v>
      </c>
      <c r="O27" s="13" t="s">
        <v>38</v>
      </c>
      <c r="P27" s="14"/>
      <c r="Q27" s="14"/>
    </row>
    <row r="28" spans="2:17" ht="24.75" customHeight="1">
      <c r="B28" s="32" t="s">
        <v>37</v>
      </c>
      <c r="C28" s="32" t="s">
        <v>16</v>
      </c>
      <c r="D28" s="32" t="s">
        <v>7</v>
      </c>
      <c r="E28" s="32" t="s">
        <v>7</v>
      </c>
      <c r="F28" s="32" t="s">
        <v>7</v>
      </c>
      <c r="G28" s="33" t="s">
        <v>7</v>
      </c>
      <c r="H28" s="34" t="s">
        <v>39</v>
      </c>
      <c r="I28" s="35">
        <v>285925</v>
      </c>
      <c r="J28" s="35">
        <f>85.2+3023.5+750+750-1300-769.4+150+250.4+534.7</f>
        <v>3474.3999999999996</v>
      </c>
      <c r="K28" s="35">
        <v>0</v>
      </c>
      <c r="L28" s="35">
        <f t="shared" si="0"/>
        <v>289399.4</v>
      </c>
      <c r="M28" s="35">
        <f>19727.4+61358.8+4390+9827.4+288.6+14.5+170203.7+1419.6+342.8</f>
        <v>267572.8</v>
      </c>
      <c r="N28" s="35">
        <f>19792.9+61338.8+4390+10112.4+288.6+14.5+175145.7+1460.8+342.8</f>
        <v>272886.5</v>
      </c>
      <c r="O28" s="13" t="s">
        <v>39</v>
      </c>
      <c r="P28" s="14"/>
      <c r="Q28" s="14"/>
    </row>
    <row r="29" spans="2:17" ht="24.75" customHeight="1">
      <c r="B29" s="32" t="s">
        <v>37</v>
      </c>
      <c r="C29" s="32" t="s">
        <v>31</v>
      </c>
      <c r="D29" s="32"/>
      <c r="E29" s="32"/>
      <c r="F29" s="32"/>
      <c r="G29" s="33"/>
      <c r="H29" s="34" t="s">
        <v>72</v>
      </c>
      <c r="I29" s="35">
        <v>100</v>
      </c>
      <c r="J29" s="35"/>
      <c r="K29" s="35">
        <v>0</v>
      </c>
      <c r="L29" s="35">
        <f t="shared" si="0"/>
        <v>100</v>
      </c>
      <c r="M29" s="35">
        <v>50</v>
      </c>
      <c r="N29" s="35">
        <v>50</v>
      </c>
      <c r="O29" s="13"/>
      <c r="P29" s="14"/>
      <c r="Q29" s="14"/>
    </row>
    <row r="30" spans="2:17" ht="24.75" customHeight="1">
      <c r="B30" s="32" t="s">
        <v>37</v>
      </c>
      <c r="C30" s="32" t="s">
        <v>37</v>
      </c>
      <c r="D30" s="32" t="s">
        <v>7</v>
      </c>
      <c r="E30" s="32" t="s">
        <v>7</v>
      </c>
      <c r="F30" s="32" t="s">
        <v>7</v>
      </c>
      <c r="G30" s="33" t="s">
        <v>7</v>
      </c>
      <c r="H30" s="34" t="s">
        <v>40</v>
      </c>
      <c r="I30" s="35">
        <v>9218.9</v>
      </c>
      <c r="J30" s="35">
        <f>2000+80</f>
        <v>2080</v>
      </c>
      <c r="K30" s="35">
        <v>0</v>
      </c>
      <c r="L30" s="35">
        <f t="shared" si="0"/>
        <v>11298.9</v>
      </c>
      <c r="M30" s="35">
        <v>9292.9</v>
      </c>
      <c r="N30" s="35">
        <v>9314.7</v>
      </c>
      <c r="O30" s="13" t="s">
        <v>40</v>
      </c>
      <c r="P30" s="14"/>
      <c r="Q30" s="14"/>
    </row>
    <row r="31" spans="2:17" ht="24.75" customHeight="1">
      <c r="B31" s="32" t="s">
        <v>37</v>
      </c>
      <c r="C31" s="32" t="s">
        <v>42</v>
      </c>
      <c r="D31" s="32" t="s">
        <v>7</v>
      </c>
      <c r="E31" s="32" t="s">
        <v>7</v>
      </c>
      <c r="F31" s="32" t="s">
        <v>7</v>
      </c>
      <c r="G31" s="33" t="s">
        <v>7</v>
      </c>
      <c r="H31" s="34" t="s">
        <v>41</v>
      </c>
      <c r="I31" s="35">
        <f>123+13806.7+24.1+1937.7</f>
        <v>15891.500000000002</v>
      </c>
      <c r="J31" s="35">
        <v>237.9</v>
      </c>
      <c r="K31" s="35">
        <v>0</v>
      </c>
      <c r="L31" s="35">
        <f t="shared" si="0"/>
        <v>16129.400000000001</v>
      </c>
      <c r="M31" s="35">
        <f>81+16347.2+24.1+1790.7</f>
        <v>18243</v>
      </c>
      <c r="N31" s="35">
        <f>31+15008.7+24.1+1850.3</f>
        <v>16914.100000000002</v>
      </c>
      <c r="O31" s="13" t="s">
        <v>41</v>
      </c>
      <c r="P31" s="14"/>
      <c r="Q31" s="14"/>
    </row>
    <row r="32" spans="2:17" ht="24.75" customHeight="1">
      <c r="B32" s="28" t="s">
        <v>44</v>
      </c>
      <c r="C32" s="28" t="s">
        <v>14</v>
      </c>
      <c r="D32" s="28" t="s">
        <v>7</v>
      </c>
      <c r="E32" s="28" t="s">
        <v>7</v>
      </c>
      <c r="F32" s="28" t="s">
        <v>7</v>
      </c>
      <c r="G32" s="29" t="s">
        <v>7</v>
      </c>
      <c r="H32" s="30" t="s">
        <v>43</v>
      </c>
      <c r="I32" s="31">
        <f>I33+I34</f>
        <v>20728.9</v>
      </c>
      <c r="J32" s="31">
        <f>J33+J34</f>
        <v>-451.40000000000003</v>
      </c>
      <c r="K32" s="31">
        <f>K33+K34</f>
        <v>585.5</v>
      </c>
      <c r="L32" s="31">
        <f t="shared" si="0"/>
        <v>20863</v>
      </c>
      <c r="M32" s="31">
        <f>M33+M34</f>
        <v>22245</v>
      </c>
      <c r="N32" s="31">
        <f>N33+N34</f>
        <v>21072.5</v>
      </c>
      <c r="O32" s="15" t="s">
        <v>43</v>
      </c>
      <c r="P32" s="16"/>
      <c r="Q32" s="16"/>
    </row>
    <row r="33" spans="2:17" ht="24.75" customHeight="1">
      <c r="B33" s="32" t="s">
        <v>44</v>
      </c>
      <c r="C33" s="32" t="s">
        <v>13</v>
      </c>
      <c r="D33" s="32" t="s">
        <v>7</v>
      </c>
      <c r="E33" s="32" t="s">
        <v>7</v>
      </c>
      <c r="F33" s="32" t="s">
        <v>7</v>
      </c>
      <c r="G33" s="33" t="s">
        <v>7</v>
      </c>
      <c r="H33" s="34" t="s">
        <v>45</v>
      </c>
      <c r="I33" s="35">
        <v>18877.9</v>
      </c>
      <c r="J33" s="35">
        <f>-1182.7+350+381.3</f>
        <v>-451.40000000000003</v>
      </c>
      <c r="K33" s="35">
        <f>1.2+584.3</f>
        <v>585.5</v>
      </c>
      <c r="L33" s="35">
        <f t="shared" si="0"/>
        <v>19012</v>
      </c>
      <c r="M33" s="35">
        <f>1307.9+1400+17669.1+147.7</f>
        <v>20524.7</v>
      </c>
      <c r="N33" s="35">
        <v>19357.2</v>
      </c>
      <c r="O33" s="13" t="s">
        <v>45</v>
      </c>
      <c r="P33" s="14"/>
      <c r="Q33" s="14"/>
    </row>
    <row r="34" spans="2:17" ht="24.75" customHeight="1">
      <c r="B34" s="32" t="s">
        <v>44</v>
      </c>
      <c r="C34" s="32" t="s">
        <v>20</v>
      </c>
      <c r="D34" s="32" t="s">
        <v>7</v>
      </c>
      <c r="E34" s="32" t="s">
        <v>7</v>
      </c>
      <c r="F34" s="32" t="s">
        <v>7</v>
      </c>
      <c r="G34" s="33" t="s">
        <v>7</v>
      </c>
      <c r="H34" s="34" t="s">
        <v>46</v>
      </c>
      <c r="I34" s="35">
        <v>1851</v>
      </c>
      <c r="J34" s="35"/>
      <c r="K34" s="35"/>
      <c r="L34" s="35">
        <f t="shared" si="0"/>
        <v>1851</v>
      </c>
      <c r="M34" s="35">
        <v>1720.3</v>
      </c>
      <c r="N34" s="35">
        <v>1715.3</v>
      </c>
      <c r="O34" s="13" t="s">
        <v>46</v>
      </c>
      <c r="P34" s="14"/>
      <c r="Q34" s="14"/>
    </row>
    <row r="35" spans="2:17" ht="24.75" customHeight="1">
      <c r="B35" s="28" t="s">
        <v>42</v>
      </c>
      <c r="C35" s="28" t="s">
        <v>14</v>
      </c>
      <c r="D35" s="28" t="s">
        <v>7</v>
      </c>
      <c r="E35" s="28" t="s">
        <v>7</v>
      </c>
      <c r="F35" s="28" t="s">
        <v>7</v>
      </c>
      <c r="G35" s="29" t="s">
        <v>7</v>
      </c>
      <c r="H35" s="30" t="s">
        <v>47</v>
      </c>
      <c r="I35" s="31">
        <f>I36+I37+I38+I39+I40</f>
        <v>93538.4</v>
      </c>
      <c r="J35" s="31">
        <f>J36+J37+J38+J39+J40</f>
        <v>6015.3</v>
      </c>
      <c r="K35" s="31">
        <f>K36+K37+K38+K39+K40</f>
        <v>2.7</v>
      </c>
      <c r="L35" s="31">
        <f t="shared" si="0"/>
        <v>99556.4</v>
      </c>
      <c r="M35" s="31">
        <f>M36+M37+M38+M39+M40</f>
        <v>67620.3</v>
      </c>
      <c r="N35" s="31">
        <f>N36+N37+N38+N39+N40</f>
        <v>70306.2</v>
      </c>
      <c r="O35" s="15" t="s">
        <v>47</v>
      </c>
      <c r="P35" s="16"/>
      <c r="Q35" s="16"/>
    </row>
    <row r="36" spans="2:17" ht="24.75" customHeight="1">
      <c r="B36" s="32" t="s">
        <v>42</v>
      </c>
      <c r="C36" s="32" t="s">
        <v>13</v>
      </c>
      <c r="D36" s="32" t="s">
        <v>7</v>
      </c>
      <c r="E36" s="32" t="s">
        <v>7</v>
      </c>
      <c r="F36" s="32" t="s">
        <v>7</v>
      </c>
      <c r="G36" s="33" t="s">
        <v>7</v>
      </c>
      <c r="H36" s="34" t="s">
        <v>48</v>
      </c>
      <c r="I36" s="35">
        <v>27683.7</v>
      </c>
      <c r="J36" s="35">
        <f>4284.1+139.9</f>
        <v>4424</v>
      </c>
      <c r="K36" s="35">
        <v>0</v>
      </c>
      <c r="L36" s="35">
        <f t="shared" si="0"/>
        <v>32107.7</v>
      </c>
      <c r="M36" s="35">
        <v>19777.7</v>
      </c>
      <c r="N36" s="35">
        <v>24777.7</v>
      </c>
      <c r="O36" s="13" t="s">
        <v>48</v>
      </c>
      <c r="P36" s="14"/>
      <c r="Q36" s="14"/>
    </row>
    <row r="37" spans="2:17" ht="24.75" customHeight="1">
      <c r="B37" s="32" t="s">
        <v>42</v>
      </c>
      <c r="C37" s="32" t="s">
        <v>16</v>
      </c>
      <c r="D37" s="32" t="s">
        <v>7</v>
      </c>
      <c r="E37" s="32" t="s">
        <v>7</v>
      </c>
      <c r="F37" s="32" t="s">
        <v>7</v>
      </c>
      <c r="G37" s="33" t="s">
        <v>7</v>
      </c>
      <c r="H37" s="34" t="s">
        <v>49</v>
      </c>
      <c r="I37" s="35">
        <v>36543.4</v>
      </c>
      <c r="J37" s="35">
        <v>1225.5</v>
      </c>
      <c r="K37" s="35">
        <v>2.7</v>
      </c>
      <c r="L37" s="35">
        <f t="shared" si="0"/>
        <v>37771.6</v>
      </c>
      <c r="M37" s="35">
        <v>28670.4</v>
      </c>
      <c r="N37" s="35">
        <v>32676.9</v>
      </c>
      <c r="O37" s="13" t="s">
        <v>49</v>
      </c>
      <c r="P37" s="14"/>
      <c r="Q37" s="14"/>
    </row>
    <row r="38" spans="2:17" ht="24.75" customHeight="1">
      <c r="B38" s="32" t="s">
        <v>42</v>
      </c>
      <c r="C38" s="32" t="s">
        <v>18</v>
      </c>
      <c r="D38" s="32" t="s">
        <v>7</v>
      </c>
      <c r="E38" s="32" t="s">
        <v>7</v>
      </c>
      <c r="F38" s="32" t="s">
        <v>7</v>
      </c>
      <c r="G38" s="33" t="s">
        <v>7</v>
      </c>
      <c r="H38" s="34" t="s">
        <v>50</v>
      </c>
      <c r="I38" s="35">
        <v>380.7</v>
      </c>
      <c r="J38" s="35">
        <v>5.3</v>
      </c>
      <c r="K38" s="35">
        <v>0</v>
      </c>
      <c r="L38" s="35">
        <f t="shared" si="0"/>
        <v>386</v>
      </c>
      <c r="M38" s="35">
        <v>314.7</v>
      </c>
      <c r="N38" s="35">
        <v>314.7</v>
      </c>
      <c r="O38" s="13" t="s">
        <v>50</v>
      </c>
      <c r="P38" s="14"/>
      <c r="Q38" s="14"/>
    </row>
    <row r="39" spans="2:17" ht="24.75" customHeight="1">
      <c r="B39" s="32" t="s">
        <v>42</v>
      </c>
      <c r="C39" s="32" t="s">
        <v>20</v>
      </c>
      <c r="D39" s="32" t="s">
        <v>7</v>
      </c>
      <c r="E39" s="32" t="s">
        <v>7</v>
      </c>
      <c r="F39" s="32" t="s">
        <v>7</v>
      </c>
      <c r="G39" s="33" t="s">
        <v>7</v>
      </c>
      <c r="H39" s="34" t="s">
        <v>51</v>
      </c>
      <c r="I39" s="35">
        <v>15008.4</v>
      </c>
      <c r="J39" s="35">
        <v>360.5</v>
      </c>
      <c r="K39" s="35">
        <v>0</v>
      </c>
      <c r="L39" s="35">
        <f t="shared" si="0"/>
        <v>15368.9</v>
      </c>
      <c r="M39" s="35">
        <v>12146.9</v>
      </c>
      <c r="N39" s="35">
        <v>12146.9</v>
      </c>
      <c r="O39" s="13" t="s">
        <v>51</v>
      </c>
      <c r="P39" s="14"/>
      <c r="Q39" s="14"/>
    </row>
    <row r="40" spans="2:17" ht="24.75" customHeight="1">
      <c r="B40" s="32" t="s">
        <v>42</v>
      </c>
      <c r="C40" s="32" t="s">
        <v>42</v>
      </c>
      <c r="D40" s="32" t="s">
        <v>7</v>
      </c>
      <c r="E40" s="32" t="s">
        <v>7</v>
      </c>
      <c r="F40" s="32" t="s">
        <v>7</v>
      </c>
      <c r="G40" s="33" t="s">
        <v>7</v>
      </c>
      <c r="H40" s="34" t="s">
        <v>52</v>
      </c>
      <c r="I40" s="35">
        <v>13922.2</v>
      </c>
      <c r="J40" s="35">
        <v>0</v>
      </c>
      <c r="K40" s="35">
        <v>0</v>
      </c>
      <c r="L40" s="35">
        <f t="shared" si="0"/>
        <v>13922.2</v>
      </c>
      <c r="M40" s="35">
        <v>6710.6</v>
      </c>
      <c r="N40" s="35">
        <v>390</v>
      </c>
      <c r="O40" s="13" t="s">
        <v>52</v>
      </c>
      <c r="P40" s="14"/>
      <c r="Q40" s="14"/>
    </row>
    <row r="41" spans="2:17" ht="24.75" customHeight="1">
      <c r="B41" s="28" t="s">
        <v>54</v>
      </c>
      <c r="C41" s="28" t="s">
        <v>14</v>
      </c>
      <c r="D41" s="28" t="s">
        <v>7</v>
      </c>
      <c r="E41" s="28" t="s">
        <v>7</v>
      </c>
      <c r="F41" s="28" t="s">
        <v>7</v>
      </c>
      <c r="G41" s="29" t="s">
        <v>7</v>
      </c>
      <c r="H41" s="30" t="s">
        <v>53</v>
      </c>
      <c r="I41" s="31">
        <f>I43+I42+I44</f>
        <v>69316.7</v>
      </c>
      <c r="J41" s="31">
        <f>J42+J43+J44</f>
        <v>0</v>
      </c>
      <c r="K41" s="31">
        <f>K42+K43+K44</f>
        <v>1374.5</v>
      </c>
      <c r="L41" s="31">
        <f t="shared" si="0"/>
        <v>70691.2</v>
      </c>
      <c r="M41" s="31">
        <f>M43+M42+M44</f>
        <v>64794.2</v>
      </c>
      <c r="N41" s="31">
        <f>N43+N42+N44</f>
        <v>65366.3</v>
      </c>
      <c r="O41" s="15" t="s">
        <v>53</v>
      </c>
      <c r="P41" s="16"/>
      <c r="Q41" s="16"/>
    </row>
    <row r="42" spans="2:17" ht="24.75" customHeight="1">
      <c r="B42" s="32" t="s">
        <v>54</v>
      </c>
      <c r="C42" s="32" t="s">
        <v>13</v>
      </c>
      <c r="D42" s="32" t="s">
        <v>7</v>
      </c>
      <c r="E42" s="32" t="s">
        <v>7</v>
      </c>
      <c r="F42" s="32" t="s">
        <v>7</v>
      </c>
      <c r="G42" s="33" t="s">
        <v>7</v>
      </c>
      <c r="H42" s="34" t="s">
        <v>55</v>
      </c>
      <c r="I42" s="35">
        <v>3300</v>
      </c>
      <c r="J42" s="35"/>
      <c r="K42" s="35"/>
      <c r="L42" s="35">
        <f t="shared" si="0"/>
        <v>3300</v>
      </c>
      <c r="M42" s="35">
        <v>3005.6</v>
      </c>
      <c r="N42" s="35">
        <v>3005.6</v>
      </c>
      <c r="O42" s="13" t="s">
        <v>55</v>
      </c>
      <c r="P42" s="14"/>
      <c r="Q42" s="14"/>
    </row>
    <row r="43" spans="2:17" ht="24.75" customHeight="1">
      <c r="B43" s="32" t="s">
        <v>54</v>
      </c>
      <c r="C43" s="32" t="s">
        <v>18</v>
      </c>
      <c r="D43" s="32" t="s">
        <v>7</v>
      </c>
      <c r="E43" s="32" t="s">
        <v>7</v>
      </c>
      <c r="F43" s="32" t="s">
        <v>7</v>
      </c>
      <c r="G43" s="33" t="s">
        <v>7</v>
      </c>
      <c r="H43" s="34" t="s">
        <v>56</v>
      </c>
      <c r="I43" s="35">
        <v>47825.5</v>
      </c>
      <c r="J43" s="35"/>
      <c r="K43" s="35">
        <f>306.2+1.3+112.3+465.8+476</f>
        <v>1361.6</v>
      </c>
      <c r="L43" s="35">
        <f t="shared" si="0"/>
        <v>49187.1</v>
      </c>
      <c r="M43" s="35">
        <f>972+1372.4+610.7+2086.9+258.3+14156.4+22246.8+3200</f>
        <v>44903.5</v>
      </c>
      <c r="N43" s="35">
        <f>972+630.5+1095.6+286.2+15685.2+22966.5+3350</f>
        <v>44986</v>
      </c>
      <c r="O43" s="13" t="s">
        <v>56</v>
      </c>
      <c r="P43" s="14"/>
      <c r="Q43" s="14"/>
    </row>
    <row r="44" spans="2:17" ht="24.75" customHeight="1">
      <c r="B44" s="32" t="s">
        <v>54</v>
      </c>
      <c r="C44" s="32" t="s">
        <v>20</v>
      </c>
      <c r="D44" s="32" t="s">
        <v>7</v>
      </c>
      <c r="E44" s="32" t="s">
        <v>7</v>
      </c>
      <c r="F44" s="32" t="s">
        <v>7</v>
      </c>
      <c r="G44" s="33" t="s">
        <v>7</v>
      </c>
      <c r="H44" s="34" t="s">
        <v>57</v>
      </c>
      <c r="I44" s="35">
        <f>5830.6+10529.6+1831</f>
        <v>18191.2</v>
      </c>
      <c r="J44" s="35"/>
      <c r="K44" s="35">
        <v>12.9</v>
      </c>
      <c r="L44" s="35">
        <f t="shared" si="0"/>
        <v>18204.100000000002</v>
      </c>
      <c r="M44" s="35">
        <f>5412+9773.6+1699.5</f>
        <v>16885.1</v>
      </c>
      <c r="N44" s="35">
        <f>5568.9+10057+1748.8</f>
        <v>17374.7</v>
      </c>
      <c r="O44" s="13" t="s">
        <v>57</v>
      </c>
      <c r="P44" s="14"/>
      <c r="Q44" s="14"/>
    </row>
    <row r="45" spans="2:17" ht="24.75" customHeight="1">
      <c r="B45" s="28" t="s">
        <v>24</v>
      </c>
      <c r="C45" s="28" t="s">
        <v>14</v>
      </c>
      <c r="D45" s="28" t="s">
        <v>7</v>
      </c>
      <c r="E45" s="28" t="s">
        <v>7</v>
      </c>
      <c r="F45" s="28" t="s">
        <v>7</v>
      </c>
      <c r="G45" s="29" t="s">
        <v>7</v>
      </c>
      <c r="H45" s="30" t="s">
        <v>58</v>
      </c>
      <c r="I45" s="31">
        <f>I46</f>
        <v>4726.3</v>
      </c>
      <c r="J45" s="31">
        <f>J46</f>
        <v>73.7</v>
      </c>
      <c r="K45" s="31">
        <f>K46</f>
        <v>0</v>
      </c>
      <c r="L45" s="31">
        <f t="shared" si="0"/>
        <v>4800</v>
      </c>
      <c r="M45" s="31">
        <f>M46</f>
        <v>4123.4</v>
      </c>
      <c r="N45" s="31">
        <f>N46</f>
        <v>7565.200000000001</v>
      </c>
      <c r="O45" s="15" t="s">
        <v>58</v>
      </c>
      <c r="P45" s="16"/>
      <c r="Q45" s="16"/>
    </row>
    <row r="46" spans="2:17" ht="24.75" customHeight="1">
      <c r="B46" s="32" t="s">
        <v>24</v>
      </c>
      <c r="C46" s="32" t="s">
        <v>13</v>
      </c>
      <c r="D46" s="32" t="s">
        <v>7</v>
      </c>
      <c r="E46" s="32" t="s">
        <v>7</v>
      </c>
      <c r="F46" s="32" t="s">
        <v>7</v>
      </c>
      <c r="G46" s="33" t="s">
        <v>7</v>
      </c>
      <c r="H46" s="34" t="s">
        <v>59</v>
      </c>
      <c r="I46" s="35">
        <f>4185.3+541</f>
        <v>4726.3</v>
      </c>
      <c r="J46" s="35">
        <v>73.7</v>
      </c>
      <c r="K46" s="35">
        <v>0</v>
      </c>
      <c r="L46" s="35">
        <f t="shared" si="0"/>
        <v>4800</v>
      </c>
      <c r="M46" s="35">
        <v>4123.4</v>
      </c>
      <c r="N46" s="35">
        <f>3421.6+4143.6</f>
        <v>7565.200000000001</v>
      </c>
      <c r="O46" s="13" t="s">
        <v>59</v>
      </c>
      <c r="P46" s="14"/>
      <c r="Q46" s="14"/>
    </row>
    <row r="47" spans="2:17" ht="24.75" customHeight="1">
      <c r="B47" s="28" t="s">
        <v>29</v>
      </c>
      <c r="C47" s="28" t="s">
        <v>14</v>
      </c>
      <c r="D47" s="28" t="s">
        <v>7</v>
      </c>
      <c r="E47" s="28" t="s">
        <v>7</v>
      </c>
      <c r="F47" s="28" t="s">
        <v>7</v>
      </c>
      <c r="G47" s="29" t="s">
        <v>7</v>
      </c>
      <c r="H47" s="30" t="s">
        <v>60</v>
      </c>
      <c r="I47" s="31">
        <f>I48+I49</f>
        <v>1938.6</v>
      </c>
      <c r="J47" s="31">
        <f>J48+J49</f>
        <v>0</v>
      </c>
      <c r="K47" s="31">
        <f>K48+K49</f>
        <v>0</v>
      </c>
      <c r="L47" s="31">
        <f t="shared" si="0"/>
        <v>1938.6</v>
      </c>
      <c r="M47" s="31">
        <f>M48+M49</f>
        <v>1938.6</v>
      </c>
      <c r="N47" s="31">
        <f>N48+N49</f>
        <v>1938.6</v>
      </c>
      <c r="O47" s="15" t="s">
        <v>60</v>
      </c>
      <c r="P47" s="16"/>
      <c r="Q47" s="16"/>
    </row>
    <row r="48" spans="2:17" ht="24.75" customHeight="1">
      <c r="B48" s="32" t="s">
        <v>29</v>
      </c>
      <c r="C48" s="32" t="s">
        <v>16</v>
      </c>
      <c r="D48" s="32" t="s">
        <v>7</v>
      </c>
      <c r="E48" s="32" t="s">
        <v>7</v>
      </c>
      <c r="F48" s="32" t="s">
        <v>7</v>
      </c>
      <c r="G48" s="33" t="s">
        <v>7</v>
      </c>
      <c r="H48" s="34" t="s">
        <v>61</v>
      </c>
      <c r="I48" s="35">
        <v>1888.6</v>
      </c>
      <c r="J48" s="35"/>
      <c r="K48" s="35"/>
      <c r="L48" s="35">
        <f t="shared" si="0"/>
        <v>1888.6</v>
      </c>
      <c r="M48" s="35">
        <v>1888.6</v>
      </c>
      <c r="N48" s="35">
        <v>1888.6</v>
      </c>
      <c r="O48" s="13" t="s">
        <v>61</v>
      </c>
      <c r="P48" s="14"/>
      <c r="Q48" s="14"/>
    </row>
    <row r="49" spans="2:17" ht="24.75" customHeight="1">
      <c r="B49" s="32" t="s">
        <v>29</v>
      </c>
      <c r="C49" s="32" t="s">
        <v>20</v>
      </c>
      <c r="D49" s="32"/>
      <c r="E49" s="32"/>
      <c r="F49" s="32"/>
      <c r="G49" s="33"/>
      <c r="H49" s="34" t="s">
        <v>73</v>
      </c>
      <c r="I49" s="35">
        <v>50</v>
      </c>
      <c r="J49" s="35"/>
      <c r="K49" s="35"/>
      <c r="L49" s="35">
        <f t="shared" si="0"/>
        <v>50</v>
      </c>
      <c r="M49" s="35">
        <v>50</v>
      </c>
      <c r="N49" s="35">
        <v>50</v>
      </c>
      <c r="O49" s="13"/>
      <c r="P49" s="14"/>
      <c r="Q49" s="14"/>
    </row>
    <row r="50" spans="2:17" ht="24.75" customHeight="1">
      <c r="B50" s="28" t="s">
        <v>26</v>
      </c>
      <c r="C50" s="28" t="s">
        <v>14</v>
      </c>
      <c r="D50" s="28" t="s">
        <v>7</v>
      </c>
      <c r="E50" s="28" t="s">
        <v>7</v>
      </c>
      <c r="F50" s="28" t="s">
        <v>7</v>
      </c>
      <c r="G50" s="29" t="s">
        <v>7</v>
      </c>
      <c r="H50" s="30" t="s">
        <v>62</v>
      </c>
      <c r="I50" s="31">
        <f>300+39.5</f>
        <v>339.5</v>
      </c>
      <c r="J50" s="35">
        <f>J51</f>
        <v>0</v>
      </c>
      <c r="K50" s="35">
        <f>K51</f>
        <v>0</v>
      </c>
      <c r="L50" s="31">
        <f t="shared" si="0"/>
        <v>339.5</v>
      </c>
      <c r="M50" s="31">
        <v>0</v>
      </c>
      <c r="N50" s="31">
        <v>0</v>
      </c>
      <c r="O50" s="15" t="s">
        <v>62</v>
      </c>
      <c r="P50" s="14"/>
      <c r="Q50" s="16"/>
    </row>
    <row r="51" spans="2:17" ht="28.5" customHeight="1">
      <c r="B51" s="32" t="s">
        <v>26</v>
      </c>
      <c r="C51" s="32" t="s">
        <v>13</v>
      </c>
      <c r="D51" s="32" t="s">
        <v>7</v>
      </c>
      <c r="E51" s="32" t="s">
        <v>7</v>
      </c>
      <c r="F51" s="32" t="s">
        <v>7</v>
      </c>
      <c r="G51" s="33" t="s">
        <v>7</v>
      </c>
      <c r="H51" s="34" t="s">
        <v>63</v>
      </c>
      <c r="I51" s="35">
        <f>300+39.5</f>
        <v>339.5</v>
      </c>
      <c r="J51" s="35"/>
      <c r="K51" s="35"/>
      <c r="L51" s="35">
        <f t="shared" si="0"/>
        <v>339.5</v>
      </c>
      <c r="M51" s="35">
        <v>0</v>
      </c>
      <c r="N51" s="35">
        <v>0</v>
      </c>
      <c r="O51" s="13" t="s">
        <v>63</v>
      </c>
      <c r="P51" s="14"/>
      <c r="Q51" s="14"/>
    </row>
    <row r="52" spans="2:17" ht="24.75" customHeight="1" hidden="1">
      <c r="B52" s="28" t="s">
        <v>65</v>
      </c>
      <c r="C52" s="28" t="s">
        <v>14</v>
      </c>
      <c r="D52" s="28" t="s">
        <v>7</v>
      </c>
      <c r="E52" s="28" t="s">
        <v>7</v>
      </c>
      <c r="F52" s="28" t="s">
        <v>7</v>
      </c>
      <c r="G52" s="29" t="s">
        <v>7</v>
      </c>
      <c r="H52" s="30" t="s">
        <v>64</v>
      </c>
      <c r="I52" s="31">
        <f>I53</f>
        <v>0</v>
      </c>
      <c r="J52" s="31"/>
      <c r="K52" s="31"/>
      <c r="L52" s="31">
        <f>I52+J52</f>
        <v>0</v>
      </c>
      <c r="M52" s="31">
        <f>M53</f>
        <v>0</v>
      </c>
      <c r="N52" s="31">
        <f>N53</f>
        <v>0</v>
      </c>
      <c r="O52" s="15" t="s">
        <v>64</v>
      </c>
      <c r="P52" s="16"/>
      <c r="Q52" s="16"/>
    </row>
    <row r="53" spans="2:17" ht="40.5" customHeight="1" hidden="1">
      <c r="B53" s="32" t="s">
        <v>65</v>
      </c>
      <c r="C53" s="32" t="s">
        <v>18</v>
      </c>
      <c r="D53" s="32" t="s">
        <v>7</v>
      </c>
      <c r="E53" s="32" t="s">
        <v>7</v>
      </c>
      <c r="F53" s="32" t="s">
        <v>7</v>
      </c>
      <c r="G53" s="33" t="s">
        <v>7</v>
      </c>
      <c r="H53" s="34" t="s">
        <v>66</v>
      </c>
      <c r="I53" s="35">
        <v>0</v>
      </c>
      <c r="J53" s="35"/>
      <c r="K53" s="35"/>
      <c r="L53" s="31">
        <f>I53+J53</f>
        <v>0</v>
      </c>
      <c r="M53" s="35">
        <v>0</v>
      </c>
      <c r="N53" s="35">
        <v>0</v>
      </c>
      <c r="O53" s="13" t="s">
        <v>66</v>
      </c>
      <c r="P53" s="14"/>
      <c r="Q53" s="14"/>
    </row>
    <row r="54" spans="2:17" ht="24.75" customHeight="1">
      <c r="B54" s="36" t="s">
        <v>7</v>
      </c>
      <c r="C54" s="36" t="s">
        <v>7</v>
      </c>
      <c r="D54" s="36" t="s">
        <v>7</v>
      </c>
      <c r="E54" s="36" t="s">
        <v>7</v>
      </c>
      <c r="F54" s="36" t="s">
        <v>7</v>
      </c>
      <c r="G54" s="37" t="s">
        <v>7</v>
      </c>
      <c r="H54" s="38" t="s">
        <v>78</v>
      </c>
      <c r="I54" s="39">
        <f>I10+I18+I21+I24+I26+I32+I35+I41+I45+I47+I50+I52</f>
        <v>703853.41</v>
      </c>
      <c r="J54" s="39">
        <f>J50+J47+J45+J41+J35+J32+J26+J24+J21+J18+J10</f>
        <v>26825.800000000003</v>
      </c>
      <c r="K54" s="39">
        <f>K10+K18+K21+K24+K26+K32+K35+K41+K45+K47+K50</f>
        <v>20553.100000000002</v>
      </c>
      <c r="L54" s="39">
        <f>L10+L18+L21+L24+L26+L32+L35+L41+L45+L47+L50+L52</f>
        <v>751232.3099999999</v>
      </c>
      <c r="M54" s="39">
        <f>M10+M18+M21+M24+M26+M32+M35+M41+M45+M47+M50+M52</f>
        <v>640547</v>
      </c>
      <c r="N54" s="39">
        <f>N10+N18+N21+N24+N26+N32+N35+N41+N45+N47+N50+N52</f>
        <v>664091.4999999999</v>
      </c>
      <c r="O54" s="3" t="s">
        <v>67</v>
      </c>
      <c r="P54" s="2"/>
      <c r="Q54" s="2"/>
    </row>
    <row r="55" spans="10:11" ht="12.75">
      <c r="J55" s="26"/>
      <c r="K55" s="26"/>
    </row>
    <row r="56" spans="9:14" ht="12.75">
      <c r="I56" s="25"/>
      <c r="J56" s="25"/>
      <c r="K56" s="25"/>
      <c r="L56" s="25"/>
      <c r="M56" s="25"/>
      <c r="N56" s="25"/>
    </row>
    <row r="57" spans="9:12" ht="12.75">
      <c r="I57" s="25"/>
      <c r="J57" s="25"/>
      <c r="K57" s="25"/>
      <c r="L57" s="25"/>
    </row>
    <row r="61" spans="9:12" ht="12.75">
      <c r="I61" s="26"/>
      <c r="J61" s="26"/>
      <c r="K61" s="26"/>
      <c r="L61" s="26"/>
    </row>
  </sheetData>
  <sheetProtection/>
  <mergeCells count="10">
    <mergeCell ref="M3:N3"/>
    <mergeCell ref="A4:P4"/>
    <mergeCell ref="B7:G7"/>
    <mergeCell ref="H7:H8"/>
    <mergeCell ref="I7:I8"/>
    <mergeCell ref="M7:M8"/>
    <mergeCell ref="N7:N8"/>
    <mergeCell ref="O7:O8"/>
    <mergeCell ref="J7:J8"/>
    <mergeCell ref="L7:L8"/>
  </mergeCells>
  <printOptions/>
  <pageMargins left="0.7874015748031497" right="0.3937007874015748" top="0.2755905511811024" bottom="0.31496062992125984" header="0.15748031496062992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2012-03-21T04:50:28Z</cp:lastPrinted>
  <dcterms:created xsi:type="dcterms:W3CDTF">2006-02-07T16:01:49Z</dcterms:created>
  <dcterms:modified xsi:type="dcterms:W3CDTF">2012-07-19T05:25:42Z</dcterms:modified>
  <cp:category/>
  <cp:version/>
  <cp:contentType/>
  <cp:contentStatus/>
</cp:coreProperties>
</file>