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90" windowWidth="20115" windowHeight="7125"/>
  </bookViews>
  <sheets>
    <sheet name="млн.руб." sheetId="4" r:id="rId1"/>
  </sheets>
  <calcPr calcId="145621"/>
</workbook>
</file>

<file path=xl/calcChain.xml><?xml version="1.0" encoding="utf-8"?>
<calcChain xmlns="http://schemas.openxmlformats.org/spreadsheetml/2006/main">
  <c r="D148" i="4" l="1"/>
  <c r="F147" i="4"/>
  <c r="G147" i="4"/>
  <c r="H147" i="4"/>
  <c r="E147" i="4"/>
  <c r="F421" i="4" l="1"/>
  <c r="G421" i="4"/>
  <c r="H421" i="4"/>
  <c r="E421" i="4"/>
  <c r="D249" i="4"/>
  <c r="F248" i="4"/>
  <c r="G248" i="4"/>
  <c r="H248" i="4"/>
  <c r="E248" i="4"/>
  <c r="E250" i="4" s="1"/>
  <c r="H250" i="4"/>
  <c r="G250" i="4"/>
  <c r="F250" i="4"/>
  <c r="D246" i="4"/>
  <c r="D245" i="4"/>
  <c r="D248" i="4" l="1"/>
  <c r="D247" i="4"/>
  <c r="H420" i="4"/>
  <c r="G420" i="4"/>
  <c r="F420" i="4"/>
  <c r="E420" i="4"/>
  <c r="D419" i="4"/>
  <c r="D418" i="4"/>
  <c r="D417" i="4"/>
  <c r="D416" i="4"/>
  <c r="F404" i="4"/>
  <c r="F407" i="4" s="1"/>
  <c r="G404" i="4"/>
  <c r="G407" i="4" s="1"/>
  <c r="H404" i="4"/>
  <c r="H407" i="4" s="1"/>
  <c r="D406" i="4"/>
  <c r="D405" i="4"/>
  <c r="E404" i="4"/>
  <c r="E407" i="4" s="1"/>
  <c r="D403" i="4"/>
  <c r="D402" i="4"/>
  <c r="D250" i="4" l="1"/>
  <c r="D404" i="4"/>
  <c r="D420" i="4"/>
  <c r="D407" i="4"/>
  <c r="D150" i="4"/>
  <c r="H151" i="4"/>
  <c r="G151" i="4"/>
  <c r="F151" i="4"/>
  <c r="E151" i="4"/>
  <c r="D147" i="4"/>
  <c r="D146" i="4"/>
  <c r="G397" i="4"/>
  <c r="H400" i="4"/>
  <c r="G400" i="4"/>
  <c r="E400" i="4"/>
  <c r="D399" i="4"/>
  <c r="D398" i="4"/>
  <c r="F397" i="4"/>
  <c r="F400" i="4" s="1"/>
  <c r="D396" i="4"/>
  <c r="D395" i="4"/>
  <c r="D143" i="4"/>
  <c r="D142" i="4"/>
  <c r="H141" i="4"/>
  <c r="H144" i="4" s="1"/>
  <c r="G141" i="4"/>
  <c r="F141" i="4"/>
  <c r="F144" i="4" s="1"/>
  <c r="E141" i="4"/>
  <c r="E144" i="4" s="1"/>
  <c r="D140" i="4"/>
  <c r="D139" i="4"/>
  <c r="G144" i="4" l="1"/>
  <c r="D421" i="4"/>
  <c r="D149" i="4"/>
  <c r="D151" i="4" s="1"/>
  <c r="D397" i="4"/>
  <c r="D400" i="4" s="1"/>
  <c r="D141" i="4"/>
  <c r="D144" i="4" s="1"/>
  <c r="F108" i="4"/>
  <c r="G108" i="4"/>
  <c r="E108" i="4"/>
  <c r="D110" i="4" l="1"/>
  <c r="D114" i="4"/>
  <c r="F157" i="4" l="1"/>
  <c r="G157" i="4"/>
  <c r="H157" i="4"/>
  <c r="D160" i="4"/>
  <c r="D122" i="4" l="1"/>
  <c r="D121" i="4"/>
  <c r="H120" i="4"/>
  <c r="H123" i="4" s="1"/>
  <c r="G120" i="4"/>
  <c r="G123" i="4" s="1"/>
  <c r="F120" i="4"/>
  <c r="F123" i="4" s="1"/>
  <c r="E120" i="4"/>
  <c r="E123" i="4" s="1"/>
  <c r="D119" i="4"/>
  <c r="D118" i="4"/>
  <c r="D384" i="4"/>
  <c r="D383" i="4"/>
  <c r="H382" i="4"/>
  <c r="H385" i="4" s="1"/>
  <c r="G382" i="4"/>
  <c r="G385" i="4" s="1"/>
  <c r="F382" i="4"/>
  <c r="F385" i="4" s="1"/>
  <c r="E382" i="4"/>
  <c r="E385" i="4" s="1"/>
  <c r="D381" i="4"/>
  <c r="D380" i="4"/>
  <c r="D377" i="4"/>
  <c r="D376" i="4"/>
  <c r="H375" i="4"/>
  <c r="H378" i="4" s="1"/>
  <c r="G375" i="4"/>
  <c r="G378" i="4" s="1"/>
  <c r="F375" i="4"/>
  <c r="F378" i="4" s="1"/>
  <c r="E375" i="4"/>
  <c r="E378" i="4" s="1"/>
  <c r="D374" i="4"/>
  <c r="D373" i="4"/>
  <c r="D370" i="4"/>
  <c r="D369" i="4"/>
  <c r="H368" i="4"/>
  <c r="H371" i="4" s="1"/>
  <c r="G368" i="4"/>
  <c r="G371" i="4" s="1"/>
  <c r="F368" i="4"/>
  <c r="F371" i="4" s="1"/>
  <c r="E368" i="4"/>
  <c r="E371" i="4" s="1"/>
  <c r="D367" i="4"/>
  <c r="D366" i="4"/>
  <c r="D363" i="4"/>
  <c r="D362" i="4"/>
  <c r="H361" i="4"/>
  <c r="H364" i="4" s="1"/>
  <c r="G361" i="4"/>
  <c r="G364" i="4" s="1"/>
  <c r="F361" i="4"/>
  <c r="F364" i="4" s="1"/>
  <c r="E361" i="4"/>
  <c r="E364" i="4" s="1"/>
  <c r="D360" i="4"/>
  <c r="D359" i="4"/>
  <c r="F240" i="4"/>
  <c r="F243" i="4" s="1"/>
  <c r="H243" i="4"/>
  <c r="G243" i="4"/>
  <c r="E243" i="4"/>
  <c r="D242" i="4"/>
  <c r="D241" i="4"/>
  <c r="D240" i="4"/>
  <c r="D238" i="4"/>
  <c r="F263" i="4"/>
  <c r="F354" i="4"/>
  <c r="F357" i="4" s="1"/>
  <c r="G354" i="4"/>
  <c r="G357" i="4" s="1"/>
  <c r="H354" i="4"/>
  <c r="H357" i="4" s="1"/>
  <c r="D356" i="4"/>
  <c r="D355" i="4"/>
  <c r="E354" i="4"/>
  <c r="E357" i="4" s="1"/>
  <c r="D353" i="4"/>
  <c r="D352" i="4"/>
  <c r="F321" i="4"/>
  <c r="G321" i="4"/>
  <c r="H321" i="4"/>
  <c r="D382" i="4" l="1"/>
  <c r="D385" i="4" s="1"/>
  <c r="D368" i="4"/>
  <c r="D371" i="4" s="1"/>
  <c r="D120" i="4"/>
  <c r="D123" i="4" s="1"/>
  <c r="D375" i="4"/>
  <c r="D378" i="4" s="1"/>
  <c r="D361" i="4"/>
  <c r="D364" i="4" s="1"/>
  <c r="D239" i="4"/>
  <c r="D243" i="4" s="1"/>
  <c r="D354" i="4"/>
  <c r="D357" i="4" s="1"/>
  <c r="F81" i="4"/>
  <c r="F79" i="4"/>
  <c r="F73" i="4" l="1"/>
  <c r="G73" i="4"/>
  <c r="H73" i="4"/>
  <c r="F50" i="4"/>
  <c r="G50" i="4"/>
  <c r="H50" i="4"/>
  <c r="D136" i="4" l="1"/>
  <c r="D135" i="4"/>
  <c r="H134" i="4"/>
  <c r="H137" i="4" s="1"/>
  <c r="G134" i="4"/>
  <c r="G137" i="4" s="1"/>
  <c r="F134" i="4"/>
  <c r="F137" i="4" s="1"/>
  <c r="E134" i="4"/>
  <c r="E137" i="4" s="1"/>
  <c r="D133" i="4"/>
  <c r="D132" i="4"/>
  <c r="D134" i="4" l="1"/>
  <c r="D137" i="4" s="1"/>
  <c r="E324" i="4" l="1"/>
  <c r="D324" i="4" s="1"/>
  <c r="D264" i="4" l="1"/>
  <c r="E391" i="4"/>
  <c r="E341" i="4"/>
  <c r="E58" i="4"/>
  <c r="E264" i="4"/>
  <c r="E257" i="4"/>
  <c r="E74" i="4"/>
  <c r="E73" i="4" s="1"/>
  <c r="D72" i="4"/>
  <c r="E71" i="4"/>
  <c r="E68" i="4"/>
  <c r="E66" i="4"/>
  <c r="E62" i="4"/>
  <c r="E51" i="4" l="1"/>
  <c r="E50" i="4" s="1"/>
  <c r="E44" i="4"/>
  <c r="E38" i="4"/>
  <c r="E31" i="4"/>
  <c r="E23" i="4"/>
  <c r="H335" i="4" l="1"/>
  <c r="H333" i="4"/>
  <c r="E322" i="4"/>
  <c r="E321" i="4" s="1"/>
  <c r="H306" i="4"/>
  <c r="H304" i="4"/>
  <c r="H281" i="4"/>
  <c r="H280" i="4"/>
  <c r="H278" i="4"/>
  <c r="E271" i="4"/>
  <c r="E267" i="4" s="1"/>
  <c r="H269" i="4"/>
  <c r="H261" i="4"/>
  <c r="H260" i="4" s="1"/>
  <c r="E260" i="4"/>
  <c r="H255" i="4"/>
  <c r="H226" i="4"/>
  <c r="H225" i="4"/>
  <c r="H221" i="4"/>
  <c r="F212" i="4"/>
  <c r="E198" i="4"/>
  <c r="H185" i="4"/>
  <c r="H184" i="4"/>
  <c r="F183" i="4"/>
  <c r="H182" i="4"/>
  <c r="H181" i="4"/>
  <c r="H174" i="4"/>
  <c r="D166" i="4"/>
  <c r="E158" i="4"/>
  <c r="E157" i="4" s="1"/>
  <c r="H128" i="4"/>
  <c r="H109" i="4"/>
  <c r="H99" i="4"/>
  <c r="H97" i="4"/>
  <c r="H96" i="4"/>
  <c r="H95" i="4"/>
  <c r="H94" i="4"/>
  <c r="H93" i="4"/>
  <c r="H92" i="4"/>
  <c r="H91" i="4"/>
  <c r="E69" i="4"/>
  <c r="E60" i="4"/>
  <c r="E59" i="4"/>
  <c r="E56" i="4"/>
  <c r="E54" i="4"/>
  <c r="E29" i="4"/>
  <c r="H22" i="4"/>
  <c r="E21" i="4"/>
  <c r="E12" i="4" s="1"/>
  <c r="H20" i="4"/>
  <c r="H18" i="4"/>
  <c r="H16" i="4"/>
  <c r="H15" i="4"/>
  <c r="H14" i="4"/>
  <c r="H13" i="4"/>
  <c r="E11" i="4"/>
  <c r="H108" i="4" l="1"/>
  <c r="D108" i="4" s="1"/>
  <c r="D109" i="4"/>
  <c r="G260" i="4"/>
  <c r="F260" i="4"/>
  <c r="G180" i="4"/>
  <c r="F393" i="4"/>
  <c r="G393" i="4"/>
  <c r="H393" i="4"/>
  <c r="E390" i="4"/>
  <c r="E393" i="4" s="1"/>
  <c r="D391" i="4"/>
  <c r="F350" i="4"/>
  <c r="G350" i="4"/>
  <c r="H350" i="4"/>
  <c r="E347" i="4"/>
  <c r="E350" i="4" s="1"/>
  <c r="D348" i="4"/>
  <c r="F343" i="4"/>
  <c r="G343" i="4"/>
  <c r="H343" i="4"/>
  <c r="E340" i="4"/>
  <c r="E343" i="4" s="1"/>
  <c r="D341" i="4"/>
  <c r="E336" i="4"/>
  <c r="F336" i="4"/>
  <c r="G336" i="4"/>
  <c r="H334" i="4"/>
  <c r="H332" i="4"/>
  <c r="D335" i="4"/>
  <c r="D333" i="4"/>
  <c r="G328" i="4"/>
  <c r="H328" i="4"/>
  <c r="D322" i="4"/>
  <c r="D323" i="4"/>
  <c r="D325" i="4"/>
  <c r="F312" i="4"/>
  <c r="E312" i="4"/>
  <c r="D313" i="4"/>
  <c r="D314" i="4"/>
  <c r="D315" i="4"/>
  <c r="D316" i="4"/>
  <c r="D317" i="4"/>
  <c r="D318" i="4"/>
  <c r="D319" i="4"/>
  <c r="D320" i="4"/>
  <c r="E308" i="4"/>
  <c r="F308" i="4"/>
  <c r="G308" i="4"/>
  <c r="H305" i="4"/>
  <c r="D305" i="4" s="1"/>
  <c r="H303" i="4"/>
  <c r="D304" i="4"/>
  <c r="D306" i="4"/>
  <c r="G300" i="4"/>
  <c r="H300" i="4"/>
  <c r="F296" i="4"/>
  <c r="F300" i="4" s="1"/>
  <c r="D297" i="4"/>
  <c r="D298" i="4"/>
  <c r="E300" i="4"/>
  <c r="E292" i="4"/>
  <c r="H292" i="4"/>
  <c r="G290" i="4"/>
  <c r="F290" i="4"/>
  <c r="D291" i="4"/>
  <c r="D289" i="4"/>
  <c r="G287" i="4"/>
  <c r="G292" i="4" s="1"/>
  <c r="F285" i="4"/>
  <c r="D286" i="4"/>
  <c r="E282" i="4"/>
  <c r="D281" i="4"/>
  <c r="H279" i="4"/>
  <c r="G277" i="4"/>
  <c r="H277" i="4"/>
  <c r="F277" i="4"/>
  <c r="D278" i="4"/>
  <c r="F275" i="4"/>
  <c r="F282" i="4" s="1"/>
  <c r="D276" i="4"/>
  <c r="D268" i="4"/>
  <c r="D269" i="4"/>
  <c r="D270" i="4"/>
  <c r="D271" i="4"/>
  <c r="H267" i="4"/>
  <c r="G267" i="4"/>
  <c r="F267" i="4"/>
  <c r="D256" i="4"/>
  <c r="D257" i="4"/>
  <c r="D258" i="4"/>
  <c r="D259" i="4"/>
  <c r="F254" i="4"/>
  <c r="E254" i="4"/>
  <c r="E272" i="4" s="1"/>
  <c r="H254" i="4"/>
  <c r="H422" i="4" s="1"/>
  <c r="G254" i="4"/>
  <c r="G422" i="4" s="1"/>
  <c r="F272" i="4" l="1"/>
  <c r="H272" i="4"/>
  <c r="G272" i="4"/>
  <c r="D267" i="4"/>
  <c r="H336" i="4"/>
  <c r="F328" i="4"/>
  <c r="E328" i="4"/>
  <c r="H282" i="4"/>
  <c r="D288" i="4"/>
  <c r="H308" i="4"/>
  <c r="D280" i="4"/>
  <c r="F287" i="4"/>
  <c r="F292" i="4" s="1"/>
  <c r="G279" i="4"/>
  <c r="G282" i="4" s="1"/>
  <c r="D255" i="4"/>
  <c r="D262" i="4"/>
  <c r="D263" i="4"/>
  <c r="E236" i="4"/>
  <c r="G236" i="4"/>
  <c r="H236" i="4"/>
  <c r="F231" i="4"/>
  <c r="F233" i="4"/>
  <c r="D234" i="4"/>
  <c r="D232" i="4"/>
  <c r="F220" i="4"/>
  <c r="G220" i="4"/>
  <c r="H220" i="4"/>
  <c r="E220" i="4"/>
  <c r="D221" i="4"/>
  <c r="D222" i="4"/>
  <c r="D223" i="4"/>
  <c r="E224" i="4"/>
  <c r="F224" i="4"/>
  <c r="G224" i="4"/>
  <c r="G228" i="4" s="1"/>
  <c r="H224" i="4"/>
  <c r="H228" i="4" s="1"/>
  <c r="D225" i="4"/>
  <c r="D226" i="4"/>
  <c r="D227" i="4"/>
  <c r="F218" i="4"/>
  <c r="F422" i="4" s="1"/>
  <c r="D219" i="4"/>
  <c r="E215" i="4"/>
  <c r="F215" i="4"/>
  <c r="G215" i="4"/>
  <c r="H215" i="4"/>
  <c r="D213" i="4"/>
  <c r="F200" i="4"/>
  <c r="G200" i="4"/>
  <c r="H200" i="4"/>
  <c r="E197" i="4"/>
  <c r="E200" i="4" s="1"/>
  <c r="D198" i="4"/>
  <c r="E191" i="4"/>
  <c r="E193" i="4" s="1"/>
  <c r="G191" i="4"/>
  <c r="H191" i="4"/>
  <c r="G193" i="4"/>
  <c r="H193" i="4"/>
  <c r="F191" i="4"/>
  <c r="D192" i="4"/>
  <c r="D183" i="4"/>
  <c r="D185" i="4"/>
  <c r="F180" i="4"/>
  <c r="F186" i="4" s="1"/>
  <c r="E180" i="4"/>
  <c r="E186" i="4" s="1"/>
  <c r="H180" i="4"/>
  <c r="H186" i="4" s="1"/>
  <c r="E173" i="4"/>
  <c r="F173" i="4"/>
  <c r="F424" i="4" s="1"/>
  <c r="G173" i="4"/>
  <c r="H173" i="4"/>
  <c r="H424" i="4" s="1"/>
  <c r="D174" i="4"/>
  <c r="D173" i="4" s="1"/>
  <c r="G168" i="4"/>
  <c r="H168" i="4"/>
  <c r="E165" i="4"/>
  <c r="E168" i="4" s="1"/>
  <c r="F165" i="4"/>
  <c r="F168" i="4" s="1"/>
  <c r="F161" i="4"/>
  <c r="D158" i="4"/>
  <c r="E127" i="4"/>
  <c r="E130" i="4" s="1"/>
  <c r="F127" i="4"/>
  <c r="F130" i="4" s="1"/>
  <c r="G127" i="4"/>
  <c r="G130" i="4" s="1"/>
  <c r="D128" i="4"/>
  <c r="H127" i="4"/>
  <c r="H130" i="4" s="1"/>
  <c r="E116" i="4"/>
  <c r="F116" i="4"/>
  <c r="G116" i="4"/>
  <c r="H116" i="4"/>
  <c r="E88" i="4"/>
  <c r="E104" i="4" s="1"/>
  <c r="D89" i="4"/>
  <c r="D90" i="4"/>
  <c r="D93" i="4"/>
  <c r="D98" i="4"/>
  <c r="D99" i="4"/>
  <c r="D100" i="4"/>
  <c r="D102" i="4"/>
  <c r="F88" i="4"/>
  <c r="F104" i="4" s="1"/>
  <c r="F84" i="4"/>
  <c r="H84" i="4"/>
  <c r="E81" i="4"/>
  <c r="G81" i="4"/>
  <c r="G84" i="4" s="1"/>
  <c r="D82" i="4"/>
  <c r="E79" i="4"/>
  <c r="D80" i="4"/>
  <c r="G53" i="4"/>
  <c r="G76" i="4" s="1"/>
  <c r="H53" i="4"/>
  <c r="F53" i="4"/>
  <c r="E53" i="4"/>
  <c r="D54" i="4"/>
  <c r="D55" i="4"/>
  <c r="D56" i="4"/>
  <c r="D63" i="4"/>
  <c r="D64" i="4"/>
  <c r="D57" i="4"/>
  <c r="D58" i="4"/>
  <c r="D59" i="4"/>
  <c r="D60" i="4"/>
  <c r="D61" i="4"/>
  <c r="D62" i="4"/>
  <c r="D65" i="4"/>
  <c r="D66" i="4"/>
  <c r="D67" i="4"/>
  <c r="D68" i="4"/>
  <c r="D69" i="4"/>
  <c r="D70" i="4"/>
  <c r="D71" i="4"/>
  <c r="D74" i="4"/>
  <c r="D51" i="4"/>
  <c r="F47" i="4"/>
  <c r="G47" i="4"/>
  <c r="H47" i="4"/>
  <c r="E43" i="4"/>
  <c r="E47" i="4" s="1"/>
  <c r="D44" i="4"/>
  <c r="G40" i="4"/>
  <c r="H40" i="4"/>
  <c r="E37" i="4"/>
  <c r="E40" i="4" s="1"/>
  <c r="F37" i="4"/>
  <c r="F40" i="4" s="1"/>
  <c r="D38" i="4"/>
  <c r="G33" i="4"/>
  <c r="H33" i="4"/>
  <c r="E30" i="4"/>
  <c r="F30" i="4"/>
  <c r="F33" i="4" s="1"/>
  <c r="D31" i="4"/>
  <c r="E28" i="4"/>
  <c r="D29" i="4"/>
  <c r="D28" i="4" s="1"/>
  <c r="D18" i="4"/>
  <c r="D19" i="4"/>
  <c r="D21" i="4"/>
  <c r="D23" i="4"/>
  <c r="E10" i="4"/>
  <c r="E422" i="4" s="1"/>
  <c r="D11" i="4"/>
  <c r="E423" i="4" l="1"/>
  <c r="G424" i="4"/>
  <c r="E424" i="4"/>
  <c r="D422" i="4"/>
  <c r="F76" i="4"/>
  <c r="H175" i="4"/>
  <c r="F175" i="4"/>
  <c r="G175" i="4"/>
  <c r="E175" i="4"/>
  <c r="F193" i="4"/>
  <c r="H76" i="4"/>
  <c r="H161" i="4"/>
  <c r="E161" i="4"/>
  <c r="F228" i="4"/>
  <c r="G161" i="4"/>
  <c r="E76" i="4"/>
  <c r="D261" i="4"/>
  <c r="D97" i="4"/>
  <c r="D159" i="4"/>
  <c r="D181" i="4"/>
  <c r="D182" i="4"/>
  <c r="D184" i="4"/>
  <c r="F236" i="4"/>
  <c r="E228" i="4"/>
  <c r="E84" i="4"/>
  <c r="G88" i="4"/>
  <c r="D92" i="4"/>
  <c r="D94" i="4"/>
  <c r="D95" i="4"/>
  <c r="H88" i="4"/>
  <c r="H104" i="4" s="1"/>
  <c r="G186" i="4"/>
  <c r="D96" i="4"/>
  <c r="D91" i="4"/>
  <c r="G12" i="4"/>
  <c r="G423" i="4" s="1"/>
  <c r="E33" i="4"/>
  <c r="H12" i="4"/>
  <c r="H423" i="4" s="1"/>
  <c r="D22" i="4"/>
  <c r="D15" i="4"/>
  <c r="D16" i="4"/>
  <c r="F12" i="4"/>
  <c r="F423" i="4" s="1"/>
  <c r="D20" i="4"/>
  <c r="D14" i="4"/>
  <c r="E25" i="4"/>
  <c r="D17" i="4"/>
  <c r="D13" i="4"/>
  <c r="G104" i="4" l="1"/>
  <c r="D424" i="4"/>
  <c r="F25" i="4"/>
  <c r="H25" i="4"/>
  <c r="G25" i="4"/>
  <c r="D12" i="4"/>
  <c r="D423" i="4" l="1"/>
  <c r="D425" i="4" s="1"/>
  <c r="H414" i="4"/>
  <c r="G414" i="4"/>
  <c r="F414" i="4"/>
  <c r="E414" i="4"/>
  <c r="D413" i="4"/>
  <c r="D412" i="4"/>
  <c r="D411" i="4"/>
  <c r="D410" i="4"/>
  <c r="D392" i="4"/>
  <c r="D390" i="4"/>
  <c r="D389" i="4"/>
  <c r="D388" i="4"/>
  <c r="D349" i="4"/>
  <c r="D347" i="4"/>
  <c r="D346" i="4"/>
  <c r="D345" i="4"/>
  <c r="D342" i="4"/>
  <c r="D340" i="4"/>
  <c r="D339" i="4"/>
  <c r="D338" i="4"/>
  <c r="D334" i="4"/>
  <c r="D332" i="4"/>
  <c r="D331" i="4"/>
  <c r="D330" i="4"/>
  <c r="D321" i="4"/>
  <c r="D312" i="4"/>
  <c r="D311" i="4"/>
  <c r="D310" i="4"/>
  <c r="D307" i="4"/>
  <c r="D303" i="4"/>
  <c r="D302" i="4"/>
  <c r="D299" i="4"/>
  <c r="D296" i="4"/>
  <c r="D295" i="4"/>
  <c r="D294" i="4"/>
  <c r="D290" i="4"/>
  <c r="D287" i="4"/>
  <c r="D285" i="4"/>
  <c r="D284" i="4"/>
  <c r="D279" i="4"/>
  <c r="D277" i="4"/>
  <c r="D275" i="4"/>
  <c r="D274" i="4"/>
  <c r="D260" i="4"/>
  <c r="D254" i="4"/>
  <c r="D253" i="4"/>
  <c r="D235" i="4"/>
  <c r="D233" i="4"/>
  <c r="D231" i="4"/>
  <c r="D230" i="4"/>
  <c r="D224" i="4"/>
  <c r="D220" i="4"/>
  <c r="D218" i="4"/>
  <c r="D217" i="4"/>
  <c r="D214" i="4"/>
  <c r="D212" i="4"/>
  <c r="D211" i="4"/>
  <c r="D210" i="4"/>
  <c r="H206" i="4"/>
  <c r="H425" i="4" s="1"/>
  <c r="G206" i="4"/>
  <c r="G425" i="4" s="1"/>
  <c r="F206" i="4"/>
  <c r="F425" i="4" s="1"/>
  <c r="E206" i="4"/>
  <c r="E425" i="4" s="1"/>
  <c r="D205" i="4"/>
  <c r="D204" i="4"/>
  <c r="D203" i="4"/>
  <c r="D202" i="4"/>
  <c r="D199" i="4"/>
  <c r="D197" i="4"/>
  <c r="D196" i="4"/>
  <c r="D195" i="4"/>
  <c r="D191" i="4"/>
  <c r="D190" i="4"/>
  <c r="D189" i="4"/>
  <c r="D188" i="4"/>
  <c r="D180" i="4"/>
  <c r="D179" i="4"/>
  <c r="D178" i="4"/>
  <c r="D177" i="4"/>
  <c r="D172" i="4"/>
  <c r="D171" i="4"/>
  <c r="D170" i="4"/>
  <c r="D167" i="4"/>
  <c r="D165" i="4"/>
  <c r="D164" i="4"/>
  <c r="D163" i="4"/>
  <c r="D157" i="4"/>
  <c r="D156" i="4"/>
  <c r="D155" i="4"/>
  <c r="D154" i="4"/>
  <c r="D129" i="4"/>
  <c r="D127" i="4"/>
  <c r="D126" i="4"/>
  <c r="D125" i="4"/>
  <c r="D115" i="4"/>
  <c r="D107" i="4"/>
  <c r="D106" i="4"/>
  <c r="D103" i="4"/>
  <c r="D88" i="4"/>
  <c r="D87" i="4"/>
  <c r="D86" i="4"/>
  <c r="D83" i="4"/>
  <c r="D81" i="4"/>
  <c r="D79" i="4"/>
  <c r="D78" i="4"/>
  <c r="D73" i="4"/>
  <c r="D50" i="4"/>
  <c r="D49" i="4"/>
  <c r="D46" i="4"/>
  <c r="D45" i="4"/>
  <c r="D43" i="4"/>
  <c r="D42" i="4"/>
  <c r="D39" i="4"/>
  <c r="D37" i="4"/>
  <c r="D36" i="4"/>
  <c r="D35" i="4"/>
  <c r="D32" i="4"/>
  <c r="D30" i="4"/>
  <c r="D27" i="4"/>
  <c r="D24" i="4"/>
  <c r="D10" i="4"/>
  <c r="D9" i="4"/>
  <c r="D414" i="4" l="1"/>
  <c r="D328" i="4"/>
  <c r="D336" i="4"/>
  <c r="D343" i="4"/>
  <c r="D350" i="4"/>
  <c r="D393" i="4"/>
  <c r="D292" i="4"/>
  <c r="D282" i="4"/>
  <c r="D300" i="4"/>
  <c r="D308" i="4"/>
  <c r="D272" i="4"/>
  <c r="D236" i="4"/>
  <c r="D228" i="4"/>
  <c r="D186" i="4"/>
  <c r="D200" i="4"/>
  <c r="D215" i="4"/>
  <c r="D193" i="4"/>
  <c r="D168" i="4"/>
  <c r="D175" i="4"/>
  <c r="D104" i="4"/>
  <c r="D116" i="4"/>
  <c r="D130" i="4"/>
  <c r="D161" i="4"/>
  <c r="D84" i="4"/>
  <c r="D47" i="4"/>
  <c r="D25" i="4"/>
  <c r="D40" i="4"/>
  <c r="D33" i="4"/>
  <c r="D53" i="4"/>
  <c r="D76" i="4" s="1"/>
  <c r="D206" i="4"/>
</calcChain>
</file>

<file path=xl/sharedStrings.xml><?xml version="1.0" encoding="utf-8"?>
<sst xmlns="http://schemas.openxmlformats.org/spreadsheetml/2006/main" count="479" uniqueCount="167">
  <si>
    <t>Объемы финансирования</t>
  </si>
  <si>
    <t>№ п/п</t>
  </si>
  <si>
    <t xml:space="preserve">Наименование мероприятий </t>
  </si>
  <si>
    <t>Источники финансирования</t>
  </si>
  <si>
    <t>Объемы финансирования мероприятий, (млн.рублей)</t>
  </si>
  <si>
    <t>в том числе по годам</t>
  </si>
  <si>
    <t>2012 год</t>
  </si>
  <si>
    <t>2013 год</t>
  </si>
  <si>
    <t>2014 год</t>
  </si>
  <si>
    <t>2015 год</t>
  </si>
  <si>
    <t>Замена ЛН на энергосберегающие.</t>
  </si>
  <si>
    <t>федеральный бюджет</t>
  </si>
  <si>
    <t>областной бюджет</t>
  </si>
  <si>
    <t>муниципальный бюджет</t>
  </si>
  <si>
    <t>внебюджетные источники</t>
  </si>
  <si>
    <t>Установка приборов учета на воду.</t>
  </si>
  <si>
    <t>Всего</t>
  </si>
  <si>
    <t xml:space="preserve">Установка приборов учета на отопление </t>
  </si>
  <si>
    <t>Установка приборов учета на электроэнергию</t>
  </si>
  <si>
    <t>Проведение энергоаудита, энергетических обследований.</t>
  </si>
  <si>
    <t>Уличное освещение . Замена светильников  на энергосберегающие.</t>
  </si>
  <si>
    <t>Замена существующих котлов на котлы новой модификации: замена электрических котлов в МОУ "Песковатская СОШ" на атономную модульную газовую котельную</t>
  </si>
  <si>
    <t>Установка общедомовых приборов учета холодного водоснабжения</t>
  </si>
  <si>
    <t>Повышение энергоэффективности в жилищном фонде.</t>
  </si>
  <si>
    <t>Установка общедомовых приборов учета отопления</t>
  </si>
  <si>
    <t>Изоляция трубопроводов отопления и и горячего водоснабжения:</t>
  </si>
  <si>
    <t>Замена ламп накаливания в подъездах многоквартирных домов на энергосберегающие Новожизненское</t>
  </si>
  <si>
    <t xml:space="preserve">Проведение мероприятий по пропаганде энергосбережения </t>
  </si>
  <si>
    <t xml:space="preserve"> Повышение энергоэффективности в коммунальной инфраструктуре.</t>
  </si>
  <si>
    <t>Водоснабжение</t>
  </si>
  <si>
    <t>Приобретение частотного преобразователя на водозаборную скважину</t>
  </si>
  <si>
    <t>Внедрение труб из полимерных материалов</t>
  </si>
  <si>
    <t>Реконструкция водозаборных скважин</t>
  </si>
  <si>
    <t>Теплоснабжение</t>
  </si>
  <si>
    <t xml:space="preserve">Перекладка теплосетей предизолированной трубой </t>
  </si>
  <si>
    <t>Применение эффективных технологий по тепловой изоляции при восстановлении разрушенной тепловой изоляции тепловых сетей</t>
  </si>
  <si>
    <t xml:space="preserve">Внедрение высокоэффективного теплообменного оборудования </t>
  </si>
  <si>
    <t>Замена существующих котлов на котлы новой модификации</t>
  </si>
  <si>
    <t>Установка приборов учета выработанной теплоэнергии</t>
  </si>
  <si>
    <t>Энергетическое обследование и разработка энергетического паспорта предприятия</t>
  </si>
  <si>
    <t xml:space="preserve">Реконструкция котельной с заменой газогорелочных устройств котлов (ДЕ-2 горелки; ДКВР-горелки) р.п.Городище </t>
  </si>
  <si>
    <t>Установка узла учета газа с корректором на котельной</t>
  </si>
  <si>
    <t>Изготовление проектно-сметной документации на техническое перевооружение котельной</t>
  </si>
  <si>
    <t>Водоотведение.</t>
  </si>
  <si>
    <t>Внедрение частотно-регулируемого привода электродвигателей насосного оборудования</t>
  </si>
  <si>
    <t>Повышение энергоэффективности в строительстве и стройиндустрии, на транспорте, в агропромышленном секторе и потребительской сфере</t>
  </si>
  <si>
    <t>Техническое перевооружение животноводческих, птицеводческих комплексов с внедрением энергоэффективных систем микроклимата, кормления, поения, содержания молодняка , охлаждения молока</t>
  </si>
  <si>
    <t>Повышение энергоэффективности в бюджетной сфере</t>
  </si>
  <si>
    <t>Проведение энергетического обследования и разработка энергетического паспорта на многоквартирный дом  Песковатское</t>
  </si>
  <si>
    <t>Всего по мероприятиям</t>
  </si>
  <si>
    <t>мероприятий по энергосбержению ии повышению энергетической эффективности в Городищенском муниципальном районе на 2012-2015 годы</t>
  </si>
  <si>
    <t>2012-2015 годы - всего</t>
  </si>
  <si>
    <t>п.Котлубань</t>
  </si>
  <si>
    <t>Отдел по культуре, молодежной политике и спорту</t>
  </si>
  <si>
    <t xml:space="preserve">Отдел по образованию </t>
  </si>
  <si>
    <t>МУ "УКС и ТОД"</t>
  </si>
  <si>
    <t>Краснопахаревское</t>
  </si>
  <si>
    <t>МКУ "УКС и ТОД"</t>
  </si>
  <si>
    <t>Отдел образования</t>
  </si>
  <si>
    <t>Городищенское</t>
  </si>
  <si>
    <t>Ерзовское</t>
  </si>
  <si>
    <t>Новорогачинское</t>
  </si>
  <si>
    <t>Кузьмичевское</t>
  </si>
  <si>
    <t>Самофаловское</t>
  </si>
  <si>
    <t>Грачевское</t>
  </si>
  <si>
    <t>Орловское</t>
  </si>
  <si>
    <t>Новонадеждинское</t>
  </si>
  <si>
    <t>Новожизненское</t>
  </si>
  <si>
    <t xml:space="preserve">Карповское </t>
  </si>
  <si>
    <t>Россошенское</t>
  </si>
  <si>
    <t>Паньшинское</t>
  </si>
  <si>
    <t>Вертячинское</t>
  </si>
  <si>
    <t>Песковатское</t>
  </si>
  <si>
    <t>Котлубанское</t>
  </si>
  <si>
    <t>Каменское</t>
  </si>
  <si>
    <t>Царицынское</t>
  </si>
  <si>
    <t>Редакция газеты "Междуречье"</t>
  </si>
  <si>
    <t xml:space="preserve">Утепление мест общего пользования в многоквартирных домах (чердачных перекрытий) </t>
  </si>
  <si>
    <t>Перекладка теплосетей  предизолированной  трубой  Ǿ 200 п.Кузьмичи</t>
  </si>
  <si>
    <t>Ерзовское, котельная № 2</t>
  </si>
  <si>
    <r>
      <t xml:space="preserve">Россошенское </t>
    </r>
    <r>
      <rPr>
        <sz val="8"/>
        <rFont val="Times New Roman"/>
        <family val="1"/>
        <charset val="204"/>
      </rPr>
      <t>(техническое перевооружение  котельной, замена котлов п. Степной)</t>
    </r>
  </si>
  <si>
    <t>р.п. Ерзовка d=273мм. в четырехтрубном исполнении L=400м.,  от котельной № 1  до жилого дома  № 10 квартала 1  по ул.Молодежной</t>
  </si>
  <si>
    <t>р.п. Ерзовка d=159мм. в четырехтрубном исполнении L=300м., d=108мм. в двухтрубном исполнении L=150м., d=89мм. в двухтрубном исполнении L=150м.  от котельной № 1   ТК № 5 до ТК № 1 квартала 4 по ул.Молодежной</t>
  </si>
  <si>
    <t xml:space="preserve"> р.п. Ерзовка d=89мм. в четырехтрубном исполнении L=1500м., d=57мм. в двухтрубном исполнении L=1500м., d=89мм. от котельной № 1  до ул.Пионерной жилых домов № 2,4,6.</t>
  </si>
  <si>
    <t>Россошенское МУП "Россошенское"</t>
  </si>
  <si>
    <t>Новонадеждинское МКП ЖКХ "Лидер"</t>
  </si>
  <si>
    <t>Песковатское МП "Вымпел"</t>
  </si>
  <si>
    <t>Котлубанское МП "Котлубанское"</t>
  </si>
  <si>
    <t>Кузьмичевское МУП "Кузьмичевское"</t>
  </si>
  <si>
    <t>Самофаловское МП "Самофаловское"</t>
  </si>
  <si>
    <t>Новожизненское МП "Жилищно-коммунальные услуги"</t>
  </si>
  <si>
    <t>Ерзовское "МП "Ерзовское"</t>
  </si>
  <si>
    <t>Городищенское МУП "ЖК БРОН"</t>
  </si>
  <si>
    <t>Новорогачинское МП "Коммунальная Компания"</t>
  </si>
  <si>
    <t>Карповское МП "Карповское"</t>
  </si>
  <si>
    <t>2.</t>
  </si>
  <si>
    <t>2.1.</t>
  </si>
  <si>
    <t>2.2.</t>
  </si>
  <si>
    <t>2.3.</t>
  </si>
  <si>
    <t>2.4.</t>
  </si>
  <si>
    <t>2.5.</t>
  </si>
  <si>
    <t>2.6.</t>
  </si>
  <si>
    <t>2.7.</t>
  </si>
  <si>
    <t>2.8.</t>
  </si>
  <si>
    <t>2.9.</t>
  </si>
  <si>
    <t>3.</t>
  </si>
  <si>
    <t>3.1.</t>
  </si>
  <si>
    <t>3.2.</t>
  </si>
  <si>
    <t>3.3.</t>
  </si>
  <si>
    <t>3.4.</t>
  </si>
  <si>
    <t>3.5.</t>
  </si>
  <si>
    <t>3.6.</t>
  </si>
  <si>
    <t>3.7.</t>
  </si>
  <si>
    <t>4.1.</t>
  </si>
  <si>
    <t>4.2.</t>
  </si>
  <si>
    <t>4.3.</t>
  </si>
  <si>
    <t>4.4.</t>
  </si>
  <si>
    <t>4.5.</t>
  </si>
  <si>
    <t>4.6.</t>
  </si>
  <si>
    <t>4.7.</t>
  </si>
  <si>
    <t>4.8.</t>
  </si>
  <si>
    <t>4.9.</t>
  </si>
  <si>
    <t>4.10.</t>
  </si>
  <si>
    <t>4.11.</t>
  </si>
  <si>
    <t>4.12.</t>
  </si>
  <si>
    <t>4.13.</t>
  </si>
  <si>
    <t>5.</t>
  </si>
  <si>
    <t>5.1.</t>
  </si>
  <si>
    <t>Таблица 2.</t>
  </si>
  <si>
    <t>Внедрение установок для обработки подпиточной воды с целью обеспечения безнакипного режима работы котлов автономной котельной  в МБОУ "Новонадеждинская СОШ</t>
  </si>
  <si>
    <t>Карповское (лампы, фотореле)</t>
  </si>
  <si>
    <t>Приобретение фильтра-умягчителя воды в котельную</t>
  </si>
  <si>
    <t xml:space="preserve">Приобретение дискового фильтра для водовода </t>
  </si>
  <si>
    <t>4.14.</t>
  </si>
  <si>
    <t>Привязка автономной блочной модульной котельной мощностью 350 кВт для теплоснабжения зданий администрации, Дома культуры, библиотеки</t>
  </si>
  <si>
    <t>4.15.</t>
  </si>
  <si>
    <t>Разработка проектно-сметной документации для строительства автономной блочной модульной котельной для теплоснабжения зданий администрации, Дома культуры, библиотеки</t>
  </si>
  <si>
    <t>4.16.</t>
  </si>
  <si>
    <t>Осуществление технологического присоединения к электрическим сетям по автономной блочной котельной</t>
  </si>
  <si>
    <t>4.17.</t>
  </si>
  <si>
    <t>Услуга по предоставлению гидрометеорологической информации и информации по мониторингу окружающей среды</t>
  </si>
  <si>
    <t>2.10.</t>
  </si>
  <si>
    <t>Проведение энергетического обследования  и разработка энергетического паспорта на уличное освещение</t>
  </si>
  <si>
    <t>2.11.</t>
  </si>
  <si>
    <t>4.18.</t>
  </si>
  <si>
    <t>4.19.</t>
  </si>
  <si>
    <t>Внедрение тепловых насосов в д/с "Колокольчик"</t>
  </si>
  <si>
    <t>Паньшинское (лампы, таймеры, электрический щит)</t>
  </si>
  <si>
    <t xml:space="preserve">Кузьмичевское </t>
  </si>
  <si>
    <t>ГБУЗ "Городищенская ЦРБ"</t>
  </si>
  <si>
    <t>Замена существующих ламп уличного освещения на энергосберегающие, приобретение фотореле, таймеров, электрических щитов, кабеля СИП</t>
  </si>
  <si>
    <t>Котлубанское (лампы, кабель СИП)</t>
  </si>
  <si>
    <t>Грачевское (реле времени/дежурного режима)</t>
  </si>
  <si>
    <t>Песковатское (лампы, фотореле)</t>
  </si>
  <si>
    <t>2.12.</t>
  </si>
  <si>
    <t>Уличное освещение .Установка приборов учета электроэнергии.</t>
  </si>
  <si>
    <t>Приобретение насосного оборудования WILO</t>
  </si>
  <si>
    <t>2.13.</t>
  </si>
  <si>
    <t>Установка котлов наружного размещения с устройством подводящих коммуникаций к МОУ СОШ № 2, МБОУ ДОД Городищенского района ДЮСШ (здание ФОК) в р.п. Городище Городищенского района Волгоградской области</t>
  </si>
  <si>
    <t>4.20.</t>
  </si>
  <si>
    <t>4.21.</t>
  </si>
  <si>
    <t>Модернизация компактной установки КУ-200 по очистке сточных вод на канализационных  очистных сооружениях</t>
  </si>
  <si>
    <t>5.2.</t>
  </si>
  <si>
    <t>Внедрение обогреваемых полов и ковриков на животноводческих комплексах</t>
  </si>
  <si>
    <t>Установка глубинного насоса ЭЦВ-8-25-100(М)</t>
  </si>
  <si>
    <t>МП "Ерзовское"</t>
  </si>
  <si>
    <t>4.22.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</si>
</sst>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color rgb="FFFF0000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3" tint="0.39997558519241921"/>
      <name val="Times New Roman"/>
      <family val="1"/>
      <charset val="204"/>
    </font>
    <font>
      <sz val="16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4" fillId="0" borderId="0" xfId="0" applyFont="1"/>
    <xf numFmtId="0" fontId="6" fillId="0" borderId="1" xfId="1" applyFont="1" applyBorder="1" applyAlignment="1">
      <alignment wrapText="1"/>
    </xf>
    <xf numFmtId="2" fontId="0" fillId="0" borderId="0" xfId="0" applyNumberFormat="1"/>
    <xf numFmtId="0" fontId="6" fillId="2" borderId="1" xfId="2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0" xfId="0" applyFont="1"/>
    <xf numFmtId="164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6" fillId="0" borderId="1" xfId="2" applyFont="1" applyBorder="1" applyAlignment="1">
      <alignment horizontal="left" wrapText="1"/>
    </xf>
    <xf numFmtId="0" fontId="6" fillId="0" borderId="0" xfId="2" applyFont="1" applyAlignment="1">
      <alignment horizontal="left" wrapText="1"/>
    </xf>
    <xf numFmtId="0" fontId="6" fillId="0" borderId="4" xfId="2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6" fillId="0" borderId="1" xfId="2" applyFont="1" applyBorder="1" applyAlignment="1">
      <alignment horizontal="left"/>
    </xf>
    <xf numFmtId="164" fontId="3" fillId="0" borderId="1" xfId="0" applyNumberFormat="1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164" fontId="6" fillId="0" borderId="1" xfId="0" applyNumberFormat="1" applyFont="1" applyBorder="1"/>
    <xf numFmtId="0" fontId="6" fillId="0" borderId="1" xfId="0" applyFont="1" applyBorder="1" applyAlignment="1">
      <alignment horizontal="left" wrapText="1"/>
    </xf>
    <xf numFmtId="164" fontId="5" fillId="0" borderId="1" xfId="0" applyNumberFormat="1" applyFont="1" applyBorder="1" applyAlignment="1">
      <alignment wrapText="1"/>
    </xf>
    <xf numFmtId="164" fontId="5" fillId="0" borderId="1" xfId="0" applyNumberFormat="1" applyFont="1" applyBorder="1"/>
    <xf numFmtId="0" fontId="8" fillId="0" borderId="0" xfId="0" applyFont="1"/>
    <xf numFmtId="164" fontId="9" fillId="0" borderId="1" xfId="0" applyNumberFormat="1" applyFont="1" applyBorder="1"/>
    <xf numFmtId="164" fontId="4" fillId="0" borderId="0" xfId="0" applyNumberFormat="1" applyFo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2" fontId="6" fillId="0" borderId="1" xfId="0" applyNumberFormat="1" applyFont="1" applyBorder="1"/>
    <xf numFmtId="0" fontId="10" fillId="0" borderId="1" xfId="0" applyFont="1" applyBorder="1"/>
    <xf numFmtId="0" fontId="10" fillId="0" borderId="1" xfId="0" applyFont="1" applyBorder="1" applyAlignment="1">
      <alignment horizontal="left"/>
    </xf>
    <xf numFmtId="164" fontId="10" fillId="0" borderId="1" xfId="0" applyNumberFormat="1" applyFont="1" applyBorder="1"/>
    <xf numFmtId="49" fontId="10" fillId="0" borderId="1" xfId="0" applyNumberFormat="1" applyFont="1" applyBorder="1"/>
    <xf numFmtId="0" fontId="10" fillId="0" borderId="1" xfId="0" applyFont="1" applyBorder="1" applyAlignment="1">
      <alignment horizontal="left" wrapText="1"/>
    </xf>
    <xf numFmtId="164" fontId="11" fillId="0" borderId="1" xfId="0" applyNumberFormat="1" applyFont="1" applyBorder="1" applyAlignment="1">
      <alignment wrapText="1"/>
    </xf>
    <xf numFmtId="0" fontId="12" fillId="0" borderId="0" xfId="0" applyFont="1"/>
    <xf numFmtId="164" fontId="11" fillId="0" borderId="1" xfId="0" applyNumberFormat="1" applyFont="1" applyBorder="1"/>
    <xf numFmtId="49" fontId="6" fillId="0" borderId="1" xfId="2" applyNumberFormat="1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textRotation="90" wrapText="1"/>
    </xf>
    <xf numFmtId="164" fontId="3" fillId="0" borderId="4" xfId="0" applyNumberFormat="1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right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3"/>
  <sheetViews>
    <sheetView tabSelected="1" topLeftCell="A4" zoomScaleNormal="100" workbookViewId="0">
      <pane ySplit="2145" topLeftCell="A411" activePane="bottomLeft"/>
      <selection activeCell="I6" sqref="I6"/>
      <selection pane="bottomLeft" activeCell="J421" sqref="J421"/>
    </sheetView>
  </sheetViews>
  <sheetFormatPr defaultRowHeight="15" x14ac:dyDescent="0.25"/>
  <cols>
    <col min="1" max="1" width="5.42578125" customWidth="1"/>
    <col min="2" max="2" width="49.7109375" customWidth="1"/>
    <col min="3" max="3" width="35.7109375" customWidth="1"/>
    <col min="4" max="4" width="10.7109375" bestFit="1" customWidth="1"/>
    <col min="5" max="5" width="10.42578125" bestFit="1" customWidth="1"/>
    <col min="6" max="6" width="10.5703125" customWidth="1"/>
    <col min="7" max="9" width="9.5703125" bestFit="1" customWidth="1"/>
  </cols>
  <sheetData>
    <row r="1" spans="1:8" x14ac:dyDescent="0.25">
      <c r="A1" s="43" t="s">
        <v>0</v>
      </c>
      <c r="B1" s="43"/>
      <c r="C1" s="43"/>
      <c r="D1" s="43"/>
      <c r="E1" s="43"/>
      <c r="F1" s="43"/>
      <c r="G1" s="43"/>
      <c r="H1" s="43"/>
    </row>
    <row r="2" spans="1:8" x14ac:dyDescent="0.25">
      <c r="A2" s="43" t="s">
        <v>50</v>
      </c>
      <c r="B2" s="43"/>
      <c r="C2" s="43"/>
      <c r="D2" s="43"/>
      <c r="E2" s="43"/>
      <c r="F2" s="43"/>
      <c r="G2" s="43"/>
      <c r="H2" s="43"/>
    </row>
    <row r="3" spans="1:8" x14ac:dyDescent="0.25">
      <c r="A3" s="49" t="s">
        <v>128</v>
      </c>
      <c r="B3" s="49"/>
      <c r="C3" s="49"/>
      <c r="D3" s="49"/>
      <c r="E3" s="49"/>
      <c r="F3" s="49"/>
      <c r="G3" s="49"/>
      <c r="H3" s="49"/>
    </row>
    <row r="4" spans="1:8" ht="28.5" customHeight="1" x14ac:dyDescent="0.25">
      <c r="A4" s="44" t="s">
        <v>1</v>
      </c>
      <c r="B4" s="44" t="s">
        <v>2</v>
      </c>
      <c r="C4" s="45" t="s">
        <v>3</v>
      </c>
      <c r="D4" s="44" t="s">
        <v>4</v>
      </c>
      <c r="E4" s="44"/>
      <c r="F4" s="44"/>
      <c r="G4" s="44"/>
      <c r="H4" s="44"/>
    </row>
    <row r="5" spans="1:8" ht="28.5" customHeight="1" x14ac:dyDescent="0.25">
      <c r="A5" s="44"/>
      <c r="B5" s="44"/>
      <c r="C5" s="45"/>
      <c r="D5" s="44" t="s">
        <v>51</v>
      </c>
      <c r="E5" s="44" t="s">
        <v>5</v>
      </c>
      <c r="F5" s="44"/>
      <c r="G5" s="44"/>
      <c r="H5" s="44"/>
    </row>
    <row r="6" spans="1:8" ht="35.25" customHeight="1" x14ac:dyDescent="0.25">
      <c r="A6" s="44"/>
      <c r="B6" s="44"/>
      <c r="C6" s="45"/>
      <c r="D6" s="44"/>
      <c r="E6" s="24" t="s">
        <v>6</v>
      </c>
      <c r="F6" s="24" t="s">
        <v>7</v>
      </c>
      <c r="G6" s="24" t="s">
        <v>8</v>
      </c>
      <c r="H6" s="24" t="s">
        <v>9</v>
      </c>
    </row>
    <row r="7" spans="1:8" x14ac:dyDescent="0.25">
      <c r="A7" s="25" t="s">
        <v>95</v>
      </c>
      <c r="B7" s="26" t="s">
        <v>47</v>
      </c>
      <c r="C7" s="27"/>
      <c r="D7" s="25"/>
      <c r="E7" s="24"/>
      <c r="F7" s="24"/>
      <c r="G7" s="24"/>
      <c r="H7" s="24"/>
    </row>
    <row r="8" spans="1:8" x14ac:dyDescent="0.25">
      <c r="A8" s="15" t="s">
        <v>96</v>
      </c>
      <c r="B8" s="2" t="s">
        <v>10</v>
      </c>
      <c r="C8" s="15"/>
      <c r="D8" s="17"/>
      <c r="E8" s="17"/>
      <c r="F8" s="17"/>
      <c r="G8" s="17"/>
      <c r="H8" s="17"/>
    </row>
    <row r="9" spans="1:8" x14ac:dyDescent="0.25">
      <c r="A9" s="28"/>
      <c r="B9" s="29"/>
      <c r="C9" s="18" t="s">
        <v>11</v>
      </c>
      <c r="D9" s="17">
        <f>SUM(E9:H9)</f>
        <v>0</v>
      </c>
      <c r="E9" s="17"/>
      <c r="F9" s="17"/>
      <c r="G9" s="17"/>
      <c r="H9" s="17"/>
    </row>
    <row r="10" spans="1:8" x14ac:dyDescent="0.25">
      <c r="A10" s="28"/>
      <c r="B10" s="29"/>
      <c r="C10" s="18" t="s">
        <v>12</v>
      </c>
      <c r="D10" s="17">
        <f t="shared" ref="D10:D24" si="0">SUM(E10:H10)</f>
        <v>6.4500000000000002E-2</v>
      </c>
      <c r="E10" s="17">
        <f>E11</f>
        <v>6.4500000000000002E-2</v>
      </c>
      <c r="F10" s="17"/>
      <c r="G10" s="17"/>
      <c r="H10" s="17"/>
    </row>
    <row r="11" spans="1:8" x14ac:dyDescent="0.25">
      <c r="A11" s="28"/>
      <c r="B11" s="29"/>
      <c r="C11" s="8" t="s">
        <v>149</v>
      </c>
      <c r="D11" s="14">
        <f t="shared" ref="D11" si="1">SUM(E11:H11)</f>
        <v>6.4500000000000002E-2</v>
      </c>
      <c r="E11" s="14">
        <f>64.5/1000</f>
        <v>6.4500000000000002E-2</v>
      </c>
      <c r="F11" s="14"/>
      <c r="G11" s="14"/>
      <c r="H11" s="14"/>
    </row>
    <row r="12" spans="1:8" x14ac:dyDescent="0.25">
      <c r="A12" s="28"/>
      <c r="B12" s="29"/>
      <c r="C12" s="18" t="s">
        <v>13</v>
      </c>
      <c r="D12" s="17">
        <f>SUM(E12:H12)</f>
        <v>0.70011414285700002</v>
      </c>
      <c r="E12" s="17">
        <f>SUM(E13:E23)</f>
        <v>0.63328700000000004</v>
      </c>
      <c r="F12" s="17">
        <f>SUM(F13:F23)</f>
        <v>4.4999999999999997E-3</v>
      </c>
      <c r="G12" s="17">
        <f>SUM(G13:G23)</f>
        <v>0.02</v>
      </c>
      <c r="H12" s="17">
        <f>SUM(H13:H23)</f>
        <v>4.2327142856999997E-2</v>
      </c>
    </row>
    <row r="13" spans="1:8" x14ac:dyDescent="0.25">
      <c r="A13" s="28"/>
      <c r="B13" s="29"/>
      <c r="C13" s="8" t="s">
        <v>64</v>
      </c>
      <c r="D13" s="14">
        <f t="shared" ref="D13:D23" si="2">SUM(E13:H13)</f>
        <v>1.1999999999999999E-3</v>
      </c>
      <c r="E13" s="7">
        <v>0</v>
      </c>
      <c r="F13" s="7">
        <v>0</v>
      </c>
      <c r="G13" s="19">
        <v>0</v>
      </c>
      <c r="H13" s="7">
        <f>10*0.12/1000</f>
        <v>1.1999999999999999E-3</v>
      </c>
    </row>
    <row r="14" spans="1:8" x14ac:dyDescent="0.25">
      <c r="A14" s="28"/>
      <c r="B14" s="29"/>
      <c r="C14" s="8" t="s">
        <v>65</v>
      </c>
      <c r="D14" s="14">
        <f t="shared" si="2"/>
        <v>8.9999999999999993E-3</v>
      </c>
      <c r="E14" s="7">
        <v>0</v>
      </c>
      <c r="F14" s="7">
        <v>0</v>
      </c>
      <c r="G14" s="19">
        <v>0</v>
      </c>
      <c r="H14" s="7">
        <f>30*0.3/1000</f>
        <v>8.9999999999999993E-3</v>
      </c>
    </row>
    <row r="15" spans="1:8" x14ac:dyDescent="0.25">
      <c r="A15" s="28"/>
      <c r="B15" s="29"/>
      <c r="C15" s="8" t="s">
        <v>70</v>
      </c>
      <c r="D15" s="14">
        <f t="shared" si="2"/>
        <v>2.1500000000000002E-2</v>
      </c>
      <c r="E15" s="7">
        <v>0</v>
      </c>
      <c r="F15" s="7">
        <v>0</v>
      </c>
      <c r="G15" s="36">
        <v>0.02</v>
      </c>
      <c r="H15" s="7">
        <f>10*0.15/1000</f>
        <v>1.5E-3</v>
      </c>
    </row>
    <row r="16" spans="1:8" x14ac:dyDescent="0.25">
      <c r="A16" s="28"/>
      <c r="B16" s="29"/>
      <c r="C16" s="8" t="s">
        <v>71</v>
      </c>
      <c r="D16" s="14">
        <f t="shared" si="2"/>
        <v>1.6571428569999999E-3</v>
      </c>
      <c r="E16" s="7">
        <v>0</v>
      </c>
      <c r="F16" s="7">
        <v>0</v>
      </c>
      <c r="G16" s="19">
        <v>0</v>
      </c>
      <c r="H16" s="7">
        <f>20*0.08285714285/1000</f>
        <v>1.6571428569999999E-3</v>
      </c>
    </row>
    <row r="17" spans="1:9" ht="21" x14ac:dyDescent="0.35">
      <c r="A17" s="28"/>
      <c r="B17" s="29"/>
      <c r="C17" s="8" t="s">
        <v>72</v>
      </c>
      <c r="D17" s="14">
        <f t="shared" si="2"/>
        <v>0</v>
      </c>
      <c r="E17" s="7">
        <v>0</v>
      </c>
      <c r="F17" s="7">
        <v>0</v>
      </c>
      <c r="G17" s="19">
        <v>0</v>
      </c>
      <c r="H17" s="7">
        <v>0</v>
      </c>
      <c r="I17" s="37"/>
    </row>
    <row r="18" spans="1:9" x14ac:dyDescent="0.25">
      <c r="A18" s="28"/>
      <c r="B18" s="29"/>
      <c r="C18" s="8" t="s">
        <v>73</v>
      </c>
      <c r="D18" s="14">
        <f t="shared" si="2"/>
        <v>1.6699999999999998E-3</v>
      </c>
      <c r="E18" s="7">
        <v>0</v>
      </c>
      <c r="F18" s="7">
        <v>0</v>
      </c>
      <c r="G18" s="19">
        <v>0</v>
      </c>
      <c r="H18" s="7">
        <f>1.67/1000</f>
        <v>1.6699999999999998E-3</v>
      </c>
    </row>
    <row r="19" spans="1:9" x14ac:dyDescent="0.25">
      <c r="A19" s="28"/>
      <c r="B19" s="29"/>
      <c r="C19" s="8" t="s">
        <v>69</v>
      </c>
      <c r="D19" s="14">
        <f t="shared" si="2"/>
        <v>0</v>
      </c>
      <c r="E19" s="7">
        <v>0</v>
      </c>
      <c r="F19" s="7">
        <v>0</v>
      </c>
      <c r="G19" s="7"/>
      <c r="H19" s="7"/>
    </row>
    <row r="20" spans="1:9" x14ac:dyDescent="0.25">
      <c r="A20" s="28"/>
      <c r="B20" s="29"/>
      <c r="C20" s="8" t="s">
        <v>67</v>
      </c>
      <c r="D20" s="14">
        <f>SUM(E20:H20)</f>
        <v>4.7999999999999996E-3</v>
      </c>
      <c r="E20" s="7">
        <v>0</v>
      </c>
      <c r="F20" s="7">
        <v>0</v>
      </c>
      <c r="G20" s="19">
        <v>0</v>
      </c>
      <c r="H20" s="7">
        <f>40*0.12/1000</f>
        <v>4.7999999999999996E-3</v>
      </c>
    </row>
    <row r="21" spans="1:9" ht="30" x14ac:dyDescent="0.25">
      <c r="A21" s="28"/>
      <c r="B21" s="29"/>
      <c r="C21" s="8" t="s">
        <v>53</v>
      </c>
      <c r="D21" s="14">
        <f t="shared" si="2"/>
        <v>3.4499999999999996E-2</v>
      </c>
      <c r="E21" s="7">
        <f>30/1000</f>
        <v>0.03</v>
      </c>
      <c r="F21" s="7">
        <v>4.4999999999999997E-3</v>
      </c>
      <c r="G21" s="7"/>
      <c r="H21" s="7"/>
    </row>
    <row r="22" spans="1:9" x14ac:dyDescent="0.25">
      <c r="A22" s="28"/>
      <c r="B22" s="29"/>
      <c r="C22" s="8" t="s">
        <v>59</v>
      </c>
      <c r="D22" s="14">
        <f t="shared" si="2"/>
        <v>2.2499999999999999E-2</v>
      </c>
      <c r="E22" s="7">
        <v>0</v>
      </c>
      <c r="F22" s="7">
        <v>0</v>
      </c>
      <c r="G22" s="19">
        <v>0</v>
      </c>
      <c r="H22" s="7">
        <f>150*0.15/1000</f>
        <v>2.2499999999999999E-2</v>
      </c>
    </row>
    <row r="23" spans="1:9" x14ac:dyDescent="0.25">
      <c r="A23" s="28"/>
      <c r="B23" s="29"/>
      <c r="C23" s="8" t="s">
        <v>54</v>
      </c>
      <c r="D23" s="14">
        <f t="shared" si="2"/>
        <v>0.60328700000000002</v>
      </c>
      <c r="E23" s="7">
        <f>603.287/1000</f>
        <v>0.60328700000000002</v>
      </c>
      <c r="F23" s="7"/>
      <c r="G23" s="7"/>
      <c r="H23" s="7"/>
    </row>
    <row r="24" spans="1:9" x14ac:dyDescent="0.25">
      <c r="A24" s="28"/>
      <c r="B24" s="29"/>
      <c r="C24" s="18" t="s">
        <v>14</v>
      </c>
      <c r="D24" s="17">
        <f t="shared" si="0"/>
        <v>0</v>
      </c>
      <c r="E24" s="17"/>
      <c r="F24" s="17"/>
      <c r="G24" s="17"/>
      <c r="H24" s="17"/>
    </row>
    <row r="25" spans="1:9" x14ac:dyDescent="0.25">
      <c r="A25" s="15"/>
      <c r="B25" s="16" t="s">
        <v>16</v>
      </c>
      <c r="C25" s="18"/>
      <c r="D25" s="17">
        <f>D9+D10+D12+D24</f>
        <v>0.76461414285700002</v>
      </c>
      <c r="E25" s="17">
        <f>E9+E10+E12+E24</f>
        <v>0.69778700000000005</v>
      </c>
      <c r="F25" s="17">
        <f>F9+F10+F12+F24</f>
        <v>4.4999999999999997E-3</v>
      </c>
      <c r="G25" s="17">
        <f>G9+G10+G12+G24</f>
        <v>0.02</v>
      </c>
      <c r="H25" s="17">
        <f>H9+H10+H12+H24</f>
        <v>4.2327142856999997E-2</v>
      </c>
      <c r="I25" s="3"/>
    </row>
    <row r="26" spans="1:9" x14ac:dyDescent="0.25">
      <c r="A26" s="15" t="s">
        <v>97</v>
      </c>
      <c r="B26" s="9" t="s">
        <v>15</v>
      </c>
      <c r="C26" s="16"/>
      <c r="D26" s="17"/>
      <c r="E26" s="17"/>
      <c r="F26" s="17"/>
      <c r="G26" s="17"/>
      <c r="H26" s="17"/>
    </row>
    <row r="27" spans="1:9" x14ac:dyDescent="0.25">
      <c r="A27" s="15"/>
      <c r="B27" s="16"/>
      <c r="C27" s="18" t="s">
        <v>11</v>
      </c>
      <c r="D27" s="17">
        <f>SUM(E27:H27)</f>
        <v>0</v>
      </c>
      <c r="E27" s="17"/>
      <c r="F27" s="17"/>
      <c r="G27" s="17"/>
      <c r="H27" s="17"/>
    </row>
    <row r="28" spans="1:9" x14ac:dyDescent="0.25">
      <c r="A28" s="15"/>
      <c r="B28" s="16"/>
      <c r="C28" s="18" t="s">
        <v>12</v>
      </c>
      <c r="D28" s="17">
        <f>D29</f>
        <v>2.52E-2</v>
      </c>
      <c r="E28" s="17">
        <f>E29</f>
        <v>2.52E-2</v>
      </c>
      <c r="F28" s="17"/>
      <c r="G28" s="17"/>
      <c r="H28" s="17"/>
    </row>
    <row r="29" spans="1:9" x14ac:dyDescent="0.25">
      <c r="A29" s="15"/>
      <c r="B29" s="16"/>
      <c r="C29" s="8" t="s">
        <v>149</v>
      </c>
      <c r="D29" s="14">
        <f t="shared" ref="D29:D32" si="3">SUM(E29:H29)</f>
        <v>2.52E-2</v>
      </c>
      <c r="E29" s="14">
        <f>25.2/1000</f>
        <v>2.52E-2</v>
      </c>
      <c r="F29" s="14"/>
      <c r="G29" s="14"/>
      <c r="H29" s="14"/>
    </row>
    <row r="30" spans="1:9" x14ac:dyDescent="0.25">
      <c r="A30" s="15"/>
      <c r="B30" s="16"/>
      <c r="C30" s="18" t="s">
        <v>13</v>
      </c>
      <c r="D30" s="17">
        <f t="shared" si="3"/>
        <v>3.0000000000000001E-3</v>
      </c>
      <c r="E30" s="17">
        <f>E31</f>
        <v>3.0000000000000001E-3</v>
      </c>
      <c r="F30" s="17">
        <f>F31</f>
        <v>0</v>
      </c>
      <c r="G30" s="17"/>
      <c r="H30" s="17"/>
    </row>
    <row r="31" spans="1:9" x14ac:dyDescent="0.25">
      <c r="A31" s="15"/>
      <c r="B31" s="16"/>
      <c r="C31" s="8" t="s">
        <v>69</v>
      </c>
      <c r="D31" s="14">
        <f t="shared" si="3"/>
        <v>3.0000000000000001E-3</v>
      </c>
      <c r="E31" s="14">
        <f>3/1000</f>
        <v>3.0000000000000001E-3</v>
      </c>
      <c r="F31" s="14">
        <v>0</v>
      </c>
      <c r="G31" s="14"/>
      <c r="H31" s="14"/>
    </row>
    <row r="32" spans="1:9" x14ac:dyDescent="0.25">
      <c r="A32" s="15"/>
      <c r="B32" s="16"/>
      <c r="C32" s="18" t="s">
        <v>14</v>
      </c>
      <c r="D32" s="17">
        <f t="shared" si="3"/>
        <v>0</v>
      </c>
      <c r="E32" s="17"/>
      <c r="F32" s="17"/>
      <c r="G32" s="17"/>
      <c r="H32" s="17"/>
    </row>
    <row r="33" spans="1:8" x14ac:dyDescent="0.25">
      <c r="A33" s="15"/>
      <c r="B33" s="16" t="s">
        <v>16</v>
      </c>
      <c r="C33" s="16"/>
      <c r="D33" s="17">
        <f>D27+D28+D30+D32</f>
        <v>2.8199999999999999E-2</v>
      </c>
      <c r="E33" s="17">
        <f t="shared" ref="E33:H33" si="4">E27+E28+E30+E32</f>
        <v>2.8199999999999999E-2</v>
      </c>
      <c r="F33" s="17">
        <f t="shared" si="4"/>
        <v>0</v>
      </c>
      <c r="G33" s="17">
        <f t="shared" si="4"/>
        <v>0</v>
      </c>
      <c r="H33" s="17">
        <f t="shared" si="4"/>
        <v>0</v>
      </c>
    </row>
    <row r="34" spans="1:8" x14ac:dyDescent="0.25">
      <c r="A34" s="15" t="s">
        <v>98</v>
      </c>
      <c r="B34" s="9" t="s">
        <v>17</v>
      </c>
      <c r="C34" s="16"/>
      <c r="D34" s="17"/>
      <c r="E34" s="17"/>
      <c r="F34" s="17"/>
      <c r="G34" s="17"/>
      <c r="H34" s="17"/>
    </row>
    <row r="35" spans="1:8" x14ac:dyDescent="0.25">
      <c r="A35" s="15"/>
      <c r="B35" s="16"/>
      <c r="C35" s="18" t="s">
        <v>11</v>
      </c>
      <c r="D35" s="17">
        <f>SUM(E35:H35)</f>
        <v>0</v>
      </c>
      <c r="E35" s="17"/>
      <c r="F35" s="17"/>
      <c r="G35" s="17"/>
      <c r="H35" s="17"/>
    </row>
    <row r="36" spans="1:8" x14ac:dyDescent="0.25">
      <c r="A36" s="15"/>
      <c r="B36" s="16"/>
      <c r="C36" s="18" t="s">
        <v>12</v>
      </c>
      <c r="D36" s="17">
        <f t="shared" ref="D36:D39" si="5">SUM(E36:H36)</f>
        <v>0</v>
      </c>
      <c r="E36" s="17"/>
      <c r="F36" s="17"/>
      <c r="G36" s="17"/>
      <c r="H36" s="17"/>
    </row>
    <row r="37" spans="1:8" x14ac:dyDescent="0.25">
      <c r="A37" s="15"/>
      <c r="B37" s="16"/>
      <c r="C37" s="18" t="s">
        <v>13</v>
      </c>
      <c r="D37" s="17">
        <f t="shared" si="5"/>
        <v>0.57744000000000006</v>
      </c>
      <c r="E37" s="17">
        <f>E38</f>
        <v>0.57744000000000006</v>
      </c>
      <c r="F37" s="17">
        <f>F38</f>
        <v>0</v>
      </c>
      <c r="G37" s="17"/>
      <c r="H37" s="17"/>
    </row>
    <row r="38" spans="1:8" x14ac:dyDescent="0.25">
      <c r="A38" s="15"/>
      <c r="B38" s="16"/>
      <c r="C38" s="8" t="s">
        <v>54</v>
      </c>
      <c r="D38" s="14">
        <f t="shared" ref="D38" si="6">SUM(E38:H38)</f>
        <v>0.57744000000000006</v>
      </c>
      <c r="E38" s="14">
        <f>577.44/1000</f>
        <v>0.57744000000000006</v>
      </c>
      <c r="F38" s="14">
        <v>0</v>
      </c>
      <c r="G38" s="14"/>
      <c r="H38" s="14"/>
    </row>
    <row r="39" spans="1:8" x14ac:dyDescent="0.25">
      <c r="A39" s="15"/>
      <c r="B39" s="16"/>
      <c r="C39" s="18" t="s">
        <v>14</v>
      </c>
      <c r="D39" s="17">
        <f t="shared" si="5"/>
        <v>0</v>
      </c>
      <c r="E39" s="17"/>
      <c r="F39" s="17"/>
      <c r="G39" s="17"/>
      <c r="H39" s="17"/>
    </row>
    <row r="40" spans="1:8" x14ac:dyDescent="0.25">
      <c r="A40" s="15"/>
      <c r="B40" s="16" t="s">
        <v>16</v>
      </c>
      <c r="C40" s="16"/>
      <c r="D40" s="17">
        <f>D35+D36+D37+D39</f>
        <v>0.57744000000000006</v>
      </c>
      <c r="E40" s="17">
        <f t="shared" ref="E40:H40" si="7">E35+E36+E37+E39</f>
        <v>0.57744000000000006</v>
      </c>
      <c r="F40" s="17">
        <f t="shared" si="7"/>
        <v>0</v>
      </c>
      <c r="G40" s="17">
        <f t="shared" si="7"/>
        <v>0</v>
      </c>
      <c r="H40" s="17">
        <f t="shared" si="7"/>
        <v>0</v>
      </c>
    </row>
    <row r="41" spans="1:8" x14ac:dyDescent="0.25">
      <c r="A41" s="15" t="s">
        <v>99</v>
      </c>
      <c r="B41" s="9" t="s">
        <v>18</v>
      </c>
      <c r="C41" s="16"/>
      <c r="D41" s="17"/>
      <c r="E41" s="17"/>
      <c r="F41" s="17"/>
      <c r="G41" s="17"/>
      <c r="H41" s="17"/>
    </row>
    <row r="42" spans="1:8" x14ac:dyDescent="0.25">
      <c r="A42" s="15"/>
      <c r="B42" s="16"/>
      <c r="C42" s="18" t="s">
        <v>11</v>
      </c>
      <c r="D42" s="17">
        <f>SUM(E42:H42)</f>
        <v>0</v>
      </c>
      <c r="E42" s="17"/>
      <c r="F42" s="17"/>
      <c r="G42" s="17"/>
      <c r="H42" s="17"/>
    </row>
    <row r="43" spans="1:8" x14ac:dyDescent="0.25">
      <c r="A43" s="15"/>
      <c r="B43" s="16"/>
      <c r="C43" s="18" t="s">
        <v>12</v>
      </c>
      <c r="D43" s="17">
        <f>SUM(E43:H43)</f>
        <v>0.2</v>
      </c>
      <c r="E43" s="17">
        <f>E44</f>
        <v>0.2</v>
      </c>
      <c r="F43" s="17"/>
      <c r="G43" s="17"/>
      <c r="H43" s="17"/>
    </row>
    <row r="44" spans="1:8" x14ac:dyDescent="0.25">
      <c r="A44" s="15"/>
      <c r="B44" s="16"/>
      <c r="C44" s="8" t="s">
        <v>149</v>
      </c>
      <c r="D44" s="14">
        <f>SUM(E44:H44)</f>
        <v>0.2</v>
      </c>
      <c r="E44" s="14">
        <f>200/1000</f>
        <v>0.2</v>
      </c>
      <c r="F44" s="14"/>
      <c r="G44" s="14"/>
      <c r="H44" s="14"/>
    </row>
    <row r="45" spans="1:8" x14ac:dyDescent="0.25">
      <c r="A45" s="15"/>
      <c r="B45" s="16"/>
      <c r="C45" s="18" t="s">
        <v>13</v>
      </c>
      <c r="D45" s="17">
        <f t="shared" ref="D45:D46" si="8">SUM(E45:H45)</f>
        <v>0</v>
      </c>
      <c r="E45" s="17"/>
      <c r="F45" s="17"/>
      <c r="G45" s="17"/>
      <c r="H45" s="17"/>
    </row>
    <row r="46" spans="1:8" x14ac:dyDescent="0.25">
      <c r="A46" s="15"/>
      <c r="B46" s="16"/>
      <c r="C46" s="18" t="s">
        <v>14</v>
      </c>
      <c r="D46" s="17">
        <f t="shared" si="8"/>
        <v>0</v>
      </c>
      <c r="E46" s="17"/>
      <c r="F46" s="17"/>
      <c r="G46" s="17"/>
      <c r="H46" s="17"/>
    </row>
    <row r="47" spans="1:8" x14ac:dyDescent="0.25">
      <c r="A47" s="15"/>
      <c r="B47" s="16" t="s">
        <v>16</v>
      </c>
      <c r="C47" s="16"/>
      <c r="D47" s="17">
        <f>D42+D43+D45+D46</f>
        <v>0.2</v>
      </c>
      <c r="E47" s="17">
        <f t="shared" ref="E47:H47" si="9">E42+E43+E45+E46</f>
        <v>0.2</v>
      </c>
      <c r="F47" s="17">
        <f t="shared" si="9"/>
        <v>0</v>
      </c>
      <c r="G47" s="17">
        <f t="shared" si="9"/>
        <v>0</v>
      </c>
      <c r="H47" s="17">
        <f t="shared" si="9"/>
        <v>0</v>
      </c>
    </row>
    <row r="48" spans="1:8" ht="29.25" x14ac:dyDescent="0.25">
      <c r="A48" s="15" t="s">
        <v>100</v>
      </c>
      <c r="B48" s="9" t="s">
        <v>19</v>
      </c>
      <c r="C48" s="16"/>
      <c r="D48" s="17"/>
      <c r="E48" s="17"/>
      <c r="F48" s="17"/>
      <c r="G48" s="17"/>
      <c r="H48" s="17"/>
    </row>
    <row r="49" spans="1:8" x14ac:dyDescent="0.25">
      <c r="A49" s="15"/>
      <c r="B49" s="16"/>
      <c r="C49" s="18" t="s">
        <v>11</v>
      </c>
      <c r="D49" s="17">
        <f>SUM(E49:H49)</f>
        <v>0</v>
      </c>
      <c r="E49" s="17"/>
      <c r="F49" s="17"/>
      <c r="G49" s="17"/>
      <c r="H49" s="17"/>
    </row>
    <row r="50" spans="1:8" x14ac:dyDescent="0.25">
      <c r="A50" s="15"/>
      <c r="B50" s="16"/>
      <c r="C50" s="18" t="s">
        <v>12</v>
      </c>
      <c r="D50" s="17">
        <f t="shared" ref="D50:D73" si="10">SUM(E50:H50)</f>
        <v>0.48540899999999998</v>
      </c>
      <c r="E50" s="17">
        <f>SUM(E51:E52)</f>
        <v>0.48540899999999998</v>
      </c>
      <c r="F50" s="17">
        <f t="shared" ref="F50:H50" si="11">SUM(F51:F52)</f>
        <v>0</v>
      </c>
      <c r="G50" s="17">
        <f t="shared" si="11"/>
        <v>0</v>
      </c>
      <c r="H50" s="17">
        <f t="shared" si="11"/>
        <v>0</v>
      </c>
    </row>
    <row r="51" spans="1:8" x14ac:dyDescent="0.25">
      <c r="A51" s="15"/>
      <c r="B51" s="16"/>
      <c r="C51" s="8" t="s">
        <v>149</v>
      </c>
      <c r="D51" s="14">
        <f t="shared" si="10"/>
        <v>0.48540899999999998</v>
      </c>
      <c r="E51" s="14">
        <f>485.409/1000</f>
        <v>0.48540899999999998</v>
      </c>
      <c r="F51" s="14"/>
      <c r="G51" s="14"/>
      <c r="H51" s="14"/>
    </row>
    <row r="52" spans="1:8" x14ac:dyDescent="0.25">
      <c r="A52" s="15"/>
      <c r="B52" s="16"/>
      <c r="C52" s="8" t="s">
        <v>58</v>
      </c>
      <c r="D52" s="14"/>
      <c r="E52" s="14"/>
      <c r="F52" s="14">
        <v>0</v>
      </c>
      <c r="G52" s="14"/>
      <c r="H52" s="14"/>
    </row>
    <row r="53" spans="1:8" x14ac:dyDescent="0.25">
      <c r="A53" s="15"/>
      <c r="B53" s="16"/>
      <c r="C53" s="18" t="s">
        <v>13</v>
      </c>
      <c r="D53" s="17">
        <f t="shared" si="10"/>
        <v>2.5609570399999999</v>
      </c>
      <c r="E53" s="17">
        <f>SUM(E54:E72)</f>
        <v>1.2479570400000002</v>
      </c>
      <c r="F53" s="17">
        <f>SUM(F54:F72)</f>
        <v>1.2131999999999998</v>
      </c>
      <c r="G53" s="17">
        <f>SUM(G54:G72)</f>
        <v>9.98E-2</v>
      </c>
      <c r="H53" s="17">
        <f>SUM(H54:H72)</f>
        <v>0</v>
      </c>
    </row>
    <row r="54" spans="1:8" ht="30" x14ac:dyDescent="0.25">
      <c r="A54" s="15"/>
      <c r="B54" s="16"/>
      <c r="C54" s="8" t="s">
        <v>53</v>
      </c>
      <c r="D54" s="14">
        <f t="shared" si="10"/>
        <v>4.7500000000000001E-2</v>
      </c>
      <c r="E54" s="7">
        <f>47.5/1000</f>
        <v>4.7500000000000001E-2</v>
      </c>
      <c r="F54" s="7"/>
      <c r="G54" s="7"/>
      <c r="H54" s="7"/>
    </row>
    <row r="55" spans="1:8" x14ac:dyDescent="0.25">
      <c r="A55" s="15"/>
      <c r="B55" s="16"/>
      <c r="C55" s="8" t="s">
        <v>58</v>
      </c>
      <c r="D55" s="14">
        <f t="shared" si="10"/>
        <v>1.27983</v>
      </c>
      <c r="E55" s="7">
        <v>0.27983000000000002</v>
      </c>
      <c r="F55" s="7">
        <v>1</v>
      </c>
      <c r="G55" s="7"/>
      <c r="H55" s="7"/>
    </row>
    <row r="56" spans="1:8" x14ac:dyDescent="0.25">
      <c r="A56" s="15"/>
      <c r="B56" s="16"/>
      <c r="C56" s="8" t="s">
        <v>55</v>
      </c>
      <c r="D56" s="14">
        <f t="shared" si="10"/>
        <v>0.29339999999999999</v>
      </c>
      <c r="E56" s="7">
        <f>293.4/1000</f>
        <v>0.29339999999999999</v>
      </c>
      <c r="F56" s="7"/>
      <c r="G56" s="7"/>
      <c r="H56" s="7"/>
    </row>
    <row r="57" spans="1:8" x14ac:dyDescent="0.25">
      <c r="A57" s="15"/>
      <c r="B57" s="16"/>
      <c r="C57" s="8" t="s">
        <v>59</v>
      </c>
      <c r="D57" s="14">
        <f t="shared" si="10"/>
        <v>0</v>
      </c>
      <c r="E57" s="7">
        <v>0</v>
      </c>
      <c r="F57" s="7">
        <v>0</v>
      </c>
      <c r="G57" s="7"/>
      <c r="H57" s="7"/>
    </row>
    <row r="58" spans="1:8" x14ac:dyDescent="0.25">
      <c r="A58" s="15"/>
      <c r="B58" s="16"/>
      <c r="C58" s="8" t="s">
        <v>60</v>
      </c>
      <c r="D58" s="14">
        <f t="shared" si="10"/>
        <v>2.2800000000000001E-2</v>
      </c>
      <c r="E58" s="7">
        <f>22.8/1000</f>
        <v>2.2800000000000001E-2</v>
      </c>
      <c r="F58" s="7"/>
      <c r="G58" s="7"/>
      <c r="H58" s="7"/>
    </row>
    <row r="59" spans="1:8" x14ac:dyDescent="0.25">
      <c r="A59" s="15"/>
      <c r="B59" s="16"/>
      <c r="C59" s="8" t="s">
        <v>61</v>
      </c>
      <c r="D59" s="14">
        <f t="shared" si="10"/>
        <v>9.9699999999999997E-2</v>
      </c>
      <c r="E59" s="7">
        <f>99.7/1000</f>
        <v>9.9699999999999997E-2</v>
      </c>
      <c r="F59" s="7"/>
      <c r="G59" s="7"/>
      <c r="H59" s="7"/>
    </row>
    <row r="60" spans="1:8" x14ac:dyDescent="0.25">
      <c r="A60" s="15"/>
      <c r="B60" s="16"/>
      <c r="C60" s="8" t="s">
        <v>56</v>
      </c>
      <c r="D60" s="14">
        <f t="shared" si="10"/>
        <v>4.3999999999999997E-2</v>
      </c>
      <c r="E60" s="7">
        <f>44/1000</f>
        <v>4.3999999999999997E-2</v>
      </c>
      <c r="F60" s="7"/>
      <c r="G60" s="7"/>
      <c r="H60" s="7"/>
    </row>
    <row r="61" spans="1:8" x14ac:dyDescent="0.25">
      <c r="A61" s="15"/>
      <c r="B61" s="16"/>
      <c r="C61" s="8" t="s">
        <v>63</v>
      </c>
      <c r="D61" s="14">
        <f t="shared" si="10"/>
        <v>0</v>
      </c>
      <c r="E61" s="7">
        <v>0</v>
      </c>
      <c r="F61" s="7">
        <v>0</v>
      </c>
      <c r="G61" s="7"/>
      <c r="H61" s="7"/>
    </row>
    <row r="62" spans="1:8" x14ac:dyDescent="0.25">
      <c r="A62" s="15"/>
      <c r="B62" s="16"/>
      <c r="C62" s="8" t="s">
        <v>64</v>
      </c>
      <c r="D62" s="14">
        <f t="shared" si="10"/>
        <v>0.19744999999999999</v>
      </c>
      <c r="E62" s="7">
        <f>197.45/1000</f>
        <v>0.19744999999999999</v>
      </c>
      <c r="F62" s="7"/>
      <c r="G62" s="7"/>
      <c r="H62" s="7"/>
    </row>
    <row r="63" spans="1:8" x14ac:dyDescent="0.25">
      <c r="A63" s="15"/>
      <c r="B63" s="16"/>
      <c r="C63" s="8" t="s">
        <v>65</v>
      </c>
      <c r="D63" s="14">
        <f t="shared" si="10"/>
        <v>0</v>
      </c>
      <c r="E63" s="7">
        <v>0</v>
      </c>
      <c r="F63" s="7"/>
      <c r="G63" s="7"/>
      <c r="H63" s="7"/>
    </row>
    <row r="64" spans="1:8" x14ac:dyDescent="0.25">
      <c r="A64" s="15"/>
      <c r="B64" s="16"/>
      <c r="C64" s="8" t="s">
        <v>66</v>
      </c>
      <c r="D64" s="14">
        <f t="shared" si="10"/>
        <v>0</v>
      </c>
      <c r="E64" s="7">
        <v>0</v>
      </c>
      <c r="F64" s="7"/>
      <c r="G64" s="7"/>
      <c r="H64" s="7"/>
    </row>
    <row r="65" spans="1:9" x14ac:dyDescent="0.25">
      <c r="A65" s="15"/>
      <c r="B65" s="16"/>
      <c r="C65" s="8" t="s">
        <v>67</v>
      </c>
      <c r="D65" s="14">
        <f t="shared" si="10"/>
        <v>0.13350000000000001</v>
      </c>
      <c r="E65" s="7">
        <v>0</v>
      </c>
      <c r="F65" s="7">
        <v>0.13350000000000001</v>
      </c>
      <c r="G65" s="7"/>
      <c r="H65" s="7"/>
    </row>
    <row r="66" spans="1:9" x14ac:dyDescent="0.25">
      <c r="A66" s="15"/>
      <c r="B66" s="16"/>
      <c r="C66" s="8" t="s">
        <v>68</v>
      </c>
      <c r="D66" s="14">
        <f t="shared" si="10"/>
        <v>6.3194979999999998E-2</v>
      </c>
      <c r="E66" s="7">
        <f>38.09498/1000</f>
        <v>3.8094980000000001E-2</v>
      </c>
      <c r="F66" s="7">
        <v>2.5100000000000001E-2</v>
      </c>
      <c r="G66" s="7"/>
      <c r="H66" s="7"/>
    </row>
    <row r="67" spans="1:9" x14ac:dyDescent="0.25">
      <c r="A67" s="15"/>
      <c r="B67" s="16"/>
      <c r="C67" s="8" t="s">
        <v>69</v>
      </c>
      <c r="D67" s="14">
        <f t="shared" si="10"/>
        <v>9.98E-2</v>
      </c>
      <c r="E67" s="7">
        <v>0</v>
      </c>
      <c r="F67" s="7">
        <v>0</v>
      </c>
      <c r="G67" s="36">
        <v>9.98E-2</v>
      </c>
      <c r="H67" s="7"/>
    </row>
    <row r="68" spans="1:9" x14ac:dyDescent="0.25">
      <c r="A68" s="15"/>
      <c r="B68" s="16"/>
      <c r="C68" s="8" t="s">
        <v>70</v>
      </c>
      <c r="D68" s="14">
        <f t="shared" si="10"/>
        <v>9.5163739999999997E-2</v>
      </c>
      <c r="E68" s="7">
        <f>(35.29282+59.87092)/1000</f>
        <v>9.5163739999999997E-2</v>
      </c>
      <c r="F68" s="7"/>
      <c r="G68" s="7"/>
      <c r="H68" s="7"/>
    </row>
    <row r="69" spans="1:9" x14ac:dyDescent="0.25">
      <c r="A69" s="15"/>
      <c r="B69" s="16"/>
      <c r="C69" s="8" t="s">
        <v>71</v>
      </c>
      <c r="D69" s="14">
        <f t="shared" si="10"/>
        <v>5.1999999999999998E-2</v>
      </c>
      <c r="E69" s="7">
        <f>52/1000</f>
        <v>5.1999999999999998E-2</v>
      </c>
      <c r="F69" s="7"/>
      <c r="G69" s="7"/>
      <c r="H69" s="7"/>
    </row>
    <row r="70" spans="1:9" x14ac:dyDescent="0.25">
      <c r="A70" s="15"/>
      <c r="B70" s="16"/>
      <c r="C70" s="8" t="s">
        <v>73</v>
      </c>
      <c r="D70" s="14">
        <f t="shared" si="10"/>
        <v>0</v>
      </c>
      <c r="E70" s="7">
        <v>0</v>
      </c>
      <c r="F70" s="7">
        <v>0</v>
      </c>
      <c r="G70" s="7"/>
      <c r="H70" s="7"/>
    </row>
    <row r="71" spans="1:9" x14ac:dyDescent="0.25">
      <c r="A71" s="15"/>
      <c r="B71" s="16"/>
      <c r="C71" s="8" t="s">
        <v>74</v>
      </c>
      <c r="D71" s="14">
        <f t="shared" si="10"/>
        <v>0.13261832000000001</v>
      </c>
      <c r="E71" s="7">
        <f>78.01832/1000</f>
        <v>7.8018320000000002E-2</v>
      </c>
      <c r="F71" s="7">
        <v>5.4600000000000003E-2</v>
      </c>
      <c r="G71" s="7"/>
      <c r="H71" s="7"/>
    </row>
    <row r="72" spans="1:9" x14ac:dyDescent="0.25">
      <c r="A72" s="15"/>
      <c r="B72" s="16"/>
      <c r="C72" s="8" t="s">
        <v>75</v>
      </c>
      <c r="D72" s="14">
        <f>SUM(E72:H72)</f>
        <v>0</v>
      </c>
      <c r="E72" s="7">
        <v>0</v>
      </c>
      <c r="F72" s="7">
        <v>0</v>
      </c>
      <c r="G72" s="7"/>
      <c r="H72" s="7"/>
    </row>
    <row r="73" spans="1:9" x14ac:dyDescent="0.25">
      <c r="A73" s="15"/>
      <c r="B73" s="16"/>
      <c r="C73" s="18" t="s">
        <v>14</v>
      </c>
      <c r="D73" s="17">
        <f t="shared" si="10"/>
        <v>5.5E-2</v>
      </c>
      <c r="E73" s="17">
        <f>SUM(E74:E75)</f>
        <v>5.5E-2</v>
      </c>
      <c r="F73" s="17">
        <f t="shared" ref="F73:H73" si="12">SUM(F74:F75)</f>
        <v>0</v>
      </c>
      <c r="G73" s="17">
        <f t="shared" si="12"/>
        <v>0</v>
      </c>
      <c r="H73" s="17">
        <f t="shared" si="12"/>
        <v>0</v>
      </c>
    </row>
    <row r="74" spans="1:9" x14ac:dyDescent="0.25">
      <c r="A74" s="15"/>
      <c r="B74" s="16"/>
      <c r="C74" s="8" t="s">
        <v>76</v>
      </c>
      <c r="D74" s="14">
        <f t="shared" ref="D74" si="13">SUM(E74:H74)</f>
        <v>5.5E-2</v>
      </c>
      <c r="E74" s="14">
        <f>55/1000</f>
        <v>5.5E-2</v>
      </c>
      <c r="F74" s="14"/>
      <c r="G74" s="14"/>
      <c r="H74" s="14"/>
    </row>
    <row r="75" spans="1:9" x14ac:dyDescent="0.25">
      <c r="A75" s="15"/>
      <c r="B75" s="16"/>
      <c r="C75" s="8" t="s">
        <v>58</v>
      </c>
      <c r="D75" s="14"/>
      <c r="E75" s="14"/>
      <c r="F75" s="14">
        <v>0</v>
      </c>
      <c r="G75" s="14"/>
      <c r="H75" s="14"/>
    </row>
    <row r="76" spans="1:9" x14ac:dyDescent="0.25">
      <c r="A76" s="15"/>
      <c r="B76" s="16" t="s">
        <v>16</v>
      </c>
      <c r="C76" s="16"/>
      <c r="D76" s="17">
        <f>D49+D50+D53+D73</f>
        <v>3.1013660399999998</v>
      </c>
      <c r="E76" s="17">
        <f>E49+E50+E53+E73</f>
        <v>1.7883660400000001</v>
      </c>
      <c r="F76" s="17">
        <f>F49+F50+F53+F73</f>
        <v>1.2131999999999998</v>
      </c>
      <c r="G76" s="17">
        <f>G49+G50+G53+G73</f>
        <v>9.98E-2</v>
      </c>
      <c r="H76" s="17">
        <f>H49+H50+H53+H73</f>
        <v>0</v>
      </c>
    </row>
    <row r="77" spans="1:9" ht="29.25" x14ac:dyDescent="0.25">
      <c r="A77" s="15" t="s">
        <v>101</v>
      </c>
      <c r="B77" s="9" t="s">
        <v>146</v>
      </c>
      <c r="C77" s="16"/>
      <c r="D77" s="17"/>
      <c r="E77" s="17"/>
      <c r="F77" s="17"/>
      <c r="G77" s="17"/>
      <c r="H77" s="17"/>
    </row>
    <row r="78" spans="1:9" x14ac:dyDescent="0.25">
      <c r="A78" s="15"/>
      <c r="B78" s="16"/>
      <c r="C78" s="18" t="s">
        <v>11</v>
      </c>
      <c r="D78" s="17">
        <f>SUM(E78:H78)</f>
        <v>0</v>
      </c>
      <c r="E78" s="17"/>
      <c r="F78" s="17"/>
      <c r="G78" s="17"/>
      <c r="H78" s="17"/>
    </row>
    <row r="79" spans="1:9" x14ac:dyDescent="0.25">
      <c r="A79" s="15"/>
      <c r="B79" s="16"/>
      <c r="C79" s="18" t="s">
        <v>12</v>
      </c>
      <c r="D79" s="17">
        <f t="shared" ref="D79:D83" si="14">SUM(E79:H79)</f>
        <v>4.6291000000000002</v>
      </c>
      <c r="E79" s="17">
        <f>E80</f>
        <v>2.625</v>
      </c>
      <c r="F79" s="17">
        <f>F80</f>
        <v>2.0041000000000002</v>
      </c>
      <c r="G79" s="17"/>
      <c r="H79" s="17"/>
    </row>
    <row r="80" spans="1:9" ht="18.75" x14ac:dyDescent="0.3">
      <c r="A80" s="15"/>
      <c r="B80" s="16"/>
      <c r="C80" s="8" t="s">
        <v>57</v>
      </c>
      <c r="D80" s="14">
        <f t="shared" ref="D80" si="15">SUM(E80:H80)</f>
        <v>4.6291000000000002</v>
      </c>
      <c r="E80" s="14">
        <v>2.625</v>
      </c>
      <c r="F80" s="14">
        <v>2.0041000000000002</v>
      </c>
      <c r="G80" s="14"/>
      <c r="H80" s="14"/>
      <c r="I80" s="21"/>
    </row>
    <row r="81" spans="1:9" x14ac:dyDescent="0.25">
      <c r="A81" s="15"/>
      <c r="B81" s="16"/>
      <c r="C81" s="18" t="s">
        <v>13</v>
      </c>
      <c r="D81" s="17">
        <f t="shared" si="14"/>
        <v>1.5430000000000001</v>
      </c>
      <c r="E81" s="17">
        <f>E82</f>
        <v>0.875</v>
      </c>
      <c r="F81" s="17">
        <f>F82</f>
        <v>0.66800000000000004</v>
      </c>
      <c r="G81" s="17">
        <f>G82</f>
        <v>0</v>
      </c>
      <c r="H81" s="17"/>
    </row>
    <row r="82" spans="1:9" ht="18.75" x14ac:dyDescent="0.3">
      <c r="A82" s="15"/>
      <c r="B82" s="16"/>
      <c r="C82" s="8" t="s">
        <v>57</v>
      </c>
      <c r="D82" s="17">
        <f t="shared" si="14"/>
        <v>1.5430000000000001</v>
      </c>
      <c r="E82" s="14">
        <v>0.875</v>
      </c>
      <c r="F82" s="14">
        <v>0.66800000000000004</v>
      </c>
      <c r="G82" s="20">
        <v>0</v>
      </c>
      <c r="H82" s="14"/>
      <c r="I82" s="21"/>
    </row>
    <row r="83" spans="1:9" x14ac:dyDescent="0.25">
      <c r="A83" s="15"/>
      <c r="B83" s="16"/>
      <c r="C83" s="18" t="s">
        <v>14</v>
      </c>
      <c r="D83" s="17">
        <f t="shared" si="14"/>
        <v>0</v>
      </c>
      <c r="E83" s="17"/>
      <c r="F83" s="30"/>
      <c r="G83" s="17"/>
      <c r="H83" s="17"/>
    </row>
    <row r="84" spans="1:9" x14ac:dyDescent="0.25">
      <c r="A84" s="15"/>
      <c r="B84" s="16" t="s">
        <v>16</v>
      </c>
      <c r="C84" s="16"/>
      <c r="D84" s="17">
        <f>D78+D79+D81+D83</f>
        <v>6.1721000000000004</v>
      </c>
      <c r="E84" s="17">
        <f t="shared" ref="E84:H84" si="16">E78+E79+E81+E83</f>
        <v>3.5</v>
      </c>
      <c r="F84" s="30">
        <f t="shared" si="16"/>
        <v>2.6721000000000004</v>
      </c>
      <c r="G84" s="17">
        <f t="shared" si="16"/>
        <v>0</v>
      </c>
      <c r="H84" s="17">
        <f t="shared" si="16"/>
        <v>0</v>
      </c>
    </row>
    <row r="85" spans="1:9" ht="29.25" x14ac:dyDescent="0.25">
      <c r="A85" s="15" t="s">
        <v>102</v>
      </c>
      <c r="B85" s="9" t="s">
        <v>20</v>
      </c>
      <c r="C85" s="16"/>
      <c r="D85" s="17"/>
      <c r="E85" s="17"/>
      <c r="F85" s="17"/>
      <c r="G85" s="17"/>
      <c r="H85" s="17"/>
    </row>
    <row r="86" spans="1:9" x14ac:dyDescent="0.25">
      <c r="A86" s="15"/>
      <c r="B86" s="16"/>
      <c r="C86" s="18" t="s">
        <v>11</v>
      </c>
      <c r="D86" s="17">
        <f>SUM(E86:H86)</f>
        <v>0</v>
      </c>
      <c r="E86" s="17"/>
      <c r="F86" s="17"/>
      <c r="G86" s="17"/>
      <c r="H86" s="17"/>
    </row>
    <row r="87" spans="1:9" x14ac:dyDescent="0.25">
      <c r="A87" s="15"/>
      <c r="B87" s="16"/>
      <c r="C87" s="18" t="s">
        <v>12</v>
      </c>
      <c r="D87" s="17">
        <f t="shared" ref="D87:D103" si="17">SUM(E87:H87)</f>
        <v>0</v>
      </c>
      <c r="E87" s="17"/>
      <c r="F87" s="17"/>
      <c r="G87" s="17"/>
      <c r="H87" s="17"/>
    </row>
    <row r="88" spans="1:9" x14ac:dyDescent="0.25">
      <c r="A88" s="15"/>
      <c r="B88" s="16"/>
      <c r="C88" s="18" t="s">
        <v>13</v>
      </c>
      <c r="D88" s="17">
        <f t="shared" si="17"/>
        <v>0.72633999999999999</v>
      </c>
      <c r="E88" s="17">
        <f>SUM(E89:E102)</f>
        <v>0</v>
      </c>
      <c r="F88" s="17">
        <f>SUM(F89:F102)</f>
        <v>3.1600000000000003E-2</v>
      </c>
      <c r="G88" s="17">
        <f>SUM(G89:G102)</f>
        <v>0.16310000000000002</v>
      </c>
      <c r="H88" s="17">
        <f>SUM(H89:H102)</f>
        <v>0.53164</v>
      </c>
    </row>
    <row r="89" spans="1:9" x14ac:dyDescent="0.25">
      <c r="A89" s="15"/>
      <c r="B89" s="16"/>
      <c r="C89" s="8" t="s">
        <v>74</v>
      </c>
      <c r="D89" s="14">
        <f t="shared" si="17"/>
        <v>0</v>
      </c>
      <c r="E89" s="7">
        <v>0</v>
      </c>
      <c r="F89" s="7">
        <v>0</v>
      </c>
      <c r="G89" s="7">
        <v>0</v>
      </c>
      <c r="H89" s="7">
        <v>0</v>
      </c>
    </row>
    <row r="90" spans="1:9" x14ac:dyDescent="0.25">
      <c r="A90" s="15"/>
      <c r="B90" s="16"/>
      <c r="C90" s="8" t="s">
        <v>72</v>
      </c>
      <c r="D90" s="14">
        <f t="shared" si="17"/>
        <v>0</v>
      </c>
      <c r="E90" s="7"/>
      <c r="F90" s="7"/>
      <c r="G90" s="7"/>
      <c r="H90" s="7"/>
    </row>
    <row r="91" spans="1:9" x14ac:dyDescent="0.25">
      <c r="A91" s="15"/>
      <c r="B91" s="16"/>
      <c r="C91" s="8" t="s">
        <v>71</v>
      </c>
      <c r="D91" s="14">
        <f t="shared" si="17"/>
        <v>3.1669999999999997E-2</v>
      </c>
      <c r="E91" s="7">
        <v>0</v>
      </c>
      <c r="F91" s="7">
        <v>0</v>
      </c>
      <c r="G91" s="19">
        <v>0</v>
      </c>
      <c r="H91" s="7">
        <f>10*3.167/1000</f>
        <v>3.1669999999999997E-2</v>
      </c>
    </row>
    <row r="92" spans="1:9" x14ac:dyDescent="0.25">
      <c r="A92" s="15"/>
      <c r="B92" s="16"/>
      <c r="C92" s="8" t="s">
        <v>70</v>
      </c>
      <c r="D92" s="14">
        <f t="shared" si="17"/>
        <v>1.6200000000000001E-3</v>
      </c>
      <c r="E92" s="7">
        <v>0</v>
      </c>
      <c r="F92" s="7">
        <v>0</v>
      </c>
      <c r="G92" s="19">
        <v>0</v>
      </c>
      <c r="H92" s="7">
        <f>3*0.54/1000</f>
        <v>1.6200000000000001E-3</v>
      </c>
    </row>
    <row r="93" spans="1:9" x14ac:dyDescent="0.25">
      <c r="A93" s="15"/>
      <c r="B93" s="16"/>
      <c r="C93" s="8" t="s">
        <v>73</v>
      </c>
      <c r="D93" s="14">
        <f t="shared" si="17"/>
        <v>0.03</v>
      </c>
      <c r="E93" s="7">
        <v>0</v>
      </c>
      <c r="F93" s="7">
        <v>0</v>
      </c>
      <c r="G93" s="19">
        <v>0</v>
      </c>
      <c r="H93" s="7">
        <f>30/1000</f>
        <v>0.03</v>
      </c>
    </row>
    <row r="94" spans="1:9" x14ac:dyDescent="0.25">
      <c r="A94" s="15"/>
      <c r="B94" s="16"/>
      <c r="C94" s="8" t="s">
        <v>65</v>
      </c>
      <c r="D94" s="14">
        <f t="shared" si="17"/>
        <v>0.03</v>
      </c>
      <c r="E94" s="7">
        <v>0</v>
      </c>
      <c r="F94" s="7">
        <v>0</v>
      </c>
      <c r="G94" s="19">
        <v>0</v>
      </c>
      <c r="H94" s="7">
        <f>30/1000</f>
        <v>0.03</v>
      </c>
    </row>
    <row r="95" spans="1:9" x14ac:dyDescent="0.25">
      <c r="A95" s="15"/>
      <c r="B95" s="16"/>
      <c r="C95" s="8" t="s">
        <v>75</v>
      </c>
      <c r="D95" s="14">
        <f t="shared" si="17"/>
        <v>5.9999999999999995E-4</v>
      </c>
      <c r="E95" s="7">
        <v>0</v>
      </c>
      <c r="F95" s="7">
        <v>0</v>
      </c>
      <c r="G95" s="19">
        <v>0</v>
      </c>
      <c r="H95" s="7">
        <f>2*0.3/1000</f>
        <v>5.9999999999999995E-4</v>
      </c>
    </row>
    <row r="96" spans="1:9" x14ac:dyDescent="0.25">
      <c r="A96" s="15"/>
      <c r="B96" s="16"/>
      <c r="C96" s="8" t="s">
        <v>59</v>
      </c>
      <c r="D96" s="14">
        <f t="shared" si="17"/>
        <v>0.32</v>
      </c>
      <c r="E96" s="7">
        <v>0</v>
      </c>
      <c r="F96" s="7">
        <v>0</v>
      </c>
      <c r="G96" s="19">
        <v>0</v>
      </c>
      <c r="H96" s="7">
        <f>100*3.2/1000</f>
        <v>0.32</v>
      </c>
    </row>
    <row r="97" spans="1:8" x14ac:dyDescent="0.25">
      <c r="A97" s="15"/>
      <c r="B97" s="16"/>
      <c r="C97" s="8" t="s">
        <v>60</v>
      </c>
      <c r="D97" s="14">
        <f t="shared" si="17"/>
        <v>1.2749999999999999E-2</v>
      </c>
      <c r="E97" s="7">
        <v>0</v>
      </c>
      <c r="F97" s="7">
        <v>0</v>
      </c>
      <c r="G97" s="19">
        <v>0</v>
      </c>
      <c r="H97" s="7">
        <f>17*0.75/1000</f>
        <v>1.2749999999999999E-2</v>
      </c>
    </row>
    <row r="98" spans="1:8" x14ac:dyDescent="0.25">
      <c r="A98" s="15"/>
      <c r="B98" s="16"/>
      <c r="C98" s="8" t="s">
        <v>69</v>
      </c>
      <c r="D98" s="14">
        <f t="shared" si="17"/>
        <v>0</v>
      </c>
      <c r="E98" s="7"/>
      <c r="F98" s="7">
        <v>0</v>
      </c>
      <c r="G98" s="7"/>
      <c r="H98" s="7"/>
    </row>
    <row r="99" spans="1:8" x14ac:dyDescent="0.25">
      <c r="A99" s="15"/>
      <c r="B99" s="16"/>
      <c r="C99" s="8" t="s">
        <v>67</v>
      </c>
      <c r="D99" s="14">
        <f t="shared" si="17"/>
        <v>0.105</v>
      </c>
      <c r="E99" s="7"/>
      <c r="F99" s="7"/>
      <c r="G99" s="7"/>
      <c r="H99" s="7">
        <f>105/1000</f>
        <v>0.105</v>
      </c>
    </row>
    <row r="100" spans="1:8" x14ac:dyDescent="0.25">
      <c r="A100" s="15"/>
      <c r="B100" s="16"/>
      <c r="C100" s="8" t="s">
        <v>56</v>
      </c>
      <c r="D100" s="14">
        <f t="shared" si="17"/>
        <v>0</v>
      </c>
      <c r="E100" s="7">
        <v>0</v>
      </c>
      <c r="F100" s="7"/>
      <c r="G100" s="7"/>
      <c r="H100" s="7"/>
    </row>
    <row r="101" spans="1:8" x14ac:dyDescent="0.25">
      <c r="A101" s="15"/>
      <c r="B101" s="16"/>
      <c r="C101" s="8" t="s">
        <v>63</v>
      </c>
      <c r="D101" s="14"/>
      <c r="E101" s="7"/>
      <c r="F101" s="7"/>
      <c r="G101" s="36">
        <v>2.0799999999999999E-2</v>
      </c>
      <c r="H101" s="7"/>
    </row>
    <row r="102" spans="1:8" x14ac:dyDescent="0.25">
      <c r="A102" s="15"/>
      <c r="B102" s="16"/>
      <c r="C102" s="8" t="s">
        <v>62</v>
      </c>
      <c r="D102" s="14">
        <f t="shared" si="17"/>
        <v>0.1739</v>
      </c>
      <c r="E102" s="7">
        <v>0</v>
      </c>
      <c r="F102" s="7">
        <v>3.1600000000000003E-2</v>
      </c>
      <c r="G102" s="36">
        <v>0.14230000000000001</v>
      </c>
      <c r="H102" s="7"/>
    </row>
    <row r="103" spans="1:8" x14ac:dyDescent="0.25">
      <c r="A103" s="15"/>
      <c r="B103" s="16"/>
      <c r="C103" s="18" t="s">
        <v>14</v>
      </c>
      <c r="D103" s="17">
        <f t="shared" si="17"/>
        <v>0</v>
      </c>
      <c r="E103" s="17"/>
      <c r="F103" s="17"/>
      <c r="G103" s="17"/>
      <c r="H103" s="17"/>
    </row>
    <row r="104" spans="1:8" x14ac:dyDescent="0.25">
      <c r="A104" s="15"/>
      <c r="B104" s="16" t="s">
        <v>16</v>
      </c>
      <c r="C104" s="16"/>
      <c r="D104" s="17">
        <f>D86+D87+D88+D103</f>
        <v>0.72633999999999999</v>
      </c>
      <c r="E104" s="17">
        <f>E86+E87+E88+E103</f>
        <v>0</v>
      </c>
      <c r="F104" s="17">
        <f>F86+F87+F88+F103</f>
        <v>3.1600000000000003E-2</v>
      </c>
      <c r="G104" s="17">
        <f>G86+G87+G88+G103</f>
        <v>0.16310000000000002</v>
      </c>
      <c r="H104" s="17">
        <f>H86+H87+H88+H103</f>
        <v>0.53164</v>
      </c>
    </row>
    <row r="105" spans="1:8" ht="57.75" x14ac:dyDescent="0.25">
      <c r="A105" s="15" t="s">
        <v>103</v>
      </c>
      <c r="B105" s="9" t="s">
        <v>150</v>
      </c>
      <c r="C105" s="16"/>
      <c r="D105" s="17"/>
      <c r="E105" s="17"/>
      <c r="F105" s="17"/>
      <c r="G105" s="17"/>
      <c r="H105" s="17"/>
    </row>
    <row r="106" spans="1:8" x14ac:dyDescent="0.25">
      <c r="A106" s="15"/>
      <c r="B106" s="16"/>
      <c r="C106" s="18" t="s">
        <v>11</v>
      </c>
      <c r="D106" s="17">
        <f>SUM(E106:H106)</f>
        <v>0</v>
      </c>
      <c r="E106" s="17"/>
      <c r="F106" s="17"/>
      <c r="G106" s="17"/>
      <c r="H106" s="17"/>
    </row>
    <row r="107" spans="1:8" x14ac:dyDescent="0.25">
      <c r="A107" s="15"/>
      <c r="B107" s="16"/>
      <c r="C107" s="18" t="s">
        <v>12</v>
      </c>
      <c r="D107" s="17">
        <f t="shared" ref="D107:D115" si="18">SUM(E107:H107)</f>
        <v>0</v>
      </c>
      <c r="E107" s="17"/>
      <c r="F107" s="17"/>
      <c r="G107" s="17"/>
      <c r="H107" s="17"/>
    </row>
    <row r="108" spans="1:8" x14ac:dyDescent="0.25">
      <c r="A108" s="15"/>
      <c r="B108" s="16"/>
      <c r="C108" s="18" t="s">
        <v>13</v>
      </c>
      <c r="D108" s="17">
        <f>SUM(E108:H108)</f>
        <v>0.10355000000000002</v>
      </c>
      <c r="E108" s="17">
        <f>SUM(E109:E114)</f>
        <v>0</v>
      </c>
      <c r="F108" s="17">
        <f t="shared" ref="F108:H108" si="19">SUM(F109:F114)</f>
        <v>4.8600000000000004E-2</v>
      </c>
      <c r="G108" s="17">
        <f t="shared" si="19"/>
        <v>4.1500000000000002E-2</v>
      </c>
      <c r="H108" s="17">
        <f t="shared" si="19"/>
        <v>1.345E-2</v>
      </c>
    </row>
    <row r="109" spans="1:8" x14ac:dyDescent="0.25">
      <c r="A109" s="15"/>
      <c r="B109" s="16"/>
      <c r="C109" s="8" t="s">
        <v>148</v>
      </c>
      <c r="D109" s="14">
        <f>SUM(E109:H109)</f>
        <v>1.345E-2</v>
      </c>
      <c r="E109" s="14"/>
      <c r="F109" s="14"/>
      <c r="G109" s="20">
        <v>0</v>
      </c>
      <c r="H109" s="14">
        <f>13.45/1000</f>
        <v>1.345E-2</v>
      </c>
    </row>
    <row r="110" spans="1:8" x14ac:dyDescent="0.25">
      <c r="A110" s="15"/>
      <c r="B110" s="16"/>
      <c r="C110" s="8" t="s">
        <v>130</v>
      </c>
      <c r="D110" s="14">
        <f t="shared" ref="D110:D114" si="20">SUM(E110:H110)</f>
        <v>2.41E-2</v>
      </c>
      <c r="E110" s="14"/>
      <c r="F110" s="14">
        <v>2.41E-2</v>
      </c>
      <c r="G110" s="14"/>
      <c r="H110" s="14"/>
    </row>
    <row r="111" spans="1:8" x14ac:dyDescent="0.25">
      <c r="A111" s="15"/>
      <c r="B111" s="16"/>
      <c r="C111" s="8" t="s">
        <v>151</v>
      </c>
      <c r="D111" s="14"/>
      <c r="E111" s="14"/>
      <c r="F111" s="14"/>
      <c r="G111" s="38">
        <v>3.6700000000000003E-2</v>
      </c>
      <c r="H111" s="14"/>
    </row>
    <row r="112" spans="1:8" ht="30" x14ac:dyDescent="0.25">
      <c r="A112" s="15"/>
      <c r="B112" s="16"/>
      <c r="C112" s="8" t="s">
        <v>152</v>
      </c>
      <c r="D112" s="14"/>
      <c r="E112" s="14"/>
      <c r="F112" s="14"/>
      <c r="G112" s="38">
        <v>2.3999999999999998E-3</v>
      </c>
      <c r="H112" s="14"/>
    </row>
    <row r="113" spans="1:8" x14ac:dyDescent="0.25">
      <c r="A113" s="15"/>
      <c r="B113" s="16"/>
      <c r="C113" s="8" t="s">
        <v>153</v>
      </c>
      <c r="D113" s="14"/>
      <c r="E113" s="14"/>
      <c r="F113" s="14"/>
      <c r="G113" s="38">
        <v>2.3999999999999998E-3</v>
      </c>
      <c r="H113" s="14"/>
    </row>
    <row r="114" spans="1:8" ht="30" x14ac:dyDescent="0.25">
      <c r="A114" s="15"/>
      <c r="B114" s="16"/>
      <c r="C114" s="8" t="s">
        <v>147</v>
      </c>
      <c r="D114" s="14">
        <f t="shared" si="20"/>
        <v>2.4500000000000001E-2</v>
      </c>
      <c r="E114" s="14"/>
      <c r="F114" s="14">
        <v>2.4500000000000001E-2</v>
      </c>
      <c r="G114" s="14"/>
      <c r="H114" s="14"/>
    </row>
    <row r="115" spans="1:8" x14ac:dyDescent="0.25">
      <c r="A115" s="15"/>
      <c r="B115" s="16"/>
      <c r="C115" s="18" t="s">
        <v>14</v>
      </c>
      <c r="D115" s="17">
        <f t="shared" si="18"/>
        <v>0</v>
      </c>
      <c r="E115" s="17"/>
      <c r="F115" s="17"/>
      <c r="G115" s="17"/>
      <c r="H115" s="17"/>
    </row>
    <row r="116" spans="1:8" x14ac:dyDescent="0.25">
      <c r="A116" s="15"/>
      <c r="B116" s="16" t="s">
        <v>16</v>
      </c>
      <c r="C116" s="16"/>
      <c r="D116" s="17">
        <f>D106+D107+D108+D115</f>
        <v>0.10355000000000002</v>
      </c>
      <c r="E116" s="17">
        <f t="shared" ref="E116:H116" si="21">E106+E107+E108+E115</f>
        <v>0</v>
      </c>
      <c r="F116" s="17">
        <f t="shared" si="21"/>
        <v>4.8600000000000004E-2</v>
      </c>
      <c r="G116" s="17">
        <f t="shared" si="21"/>
        <v>4.1500000000000002E-2</v>
      </c>
      <c r="H116" s="17">
        <f t="shared" si="21"/>
        <v>1.345E-2</v>
      </c>
    </row>
    <row r="117" spans="1:8" ht="43.5" x14ac:dyDescent="0.25">
      <c r="A117" s="15" t="s">
        <v>104</v>
      </c>
      <c r="B117" s="9" t="s">
        <v>142</v>
      </c>
      <c r="C117" s="16"/>
      <c r="D117" s="17"/>
      <c r="E117" s="17"/>
      <c r="F117" s="17"/>
      <c r="G117" s="17"/>
      <c r="H117" s="17"/>
    </row>
    <row r="118" spans="1:8" x14ac:dyDescent="0.25">
      <c r="A118" s="15"/>
      <c r="B118" s="16"/>
      <c r="C118" s="18" t="s">
        <v>11</v>
      </c>
      <c r="D118" s="17">
        <f>SUM(E118:H118)</f>
        <v>0</v>
      </c>
      <c r="E118" s="17"/>
      <c r="F118" s="17"/>
      <c r="G118" s="17"/>
      <c r="H118" s="17"/>
    </row>
    <row r="119" spans="1:8" x14ac:dyDescent="0.25">
      <c r="A119" s="15"/>
      <c r="B119" s="16"/>
      <c r="C119" s="18" t="s">
        <v>12</v>
      </c>
      <c r="D119" s="17">
        <f t="shared" ref="D119:D122" si="22">SUM(E119:H119)</f>
        <v>0</v>
      </c>
      <c r="E119" s="17"/>
      <c r="F119" s="17"/>
      <c r="G119" s="17"/>
      <c r="H119" s="17"/>
    </row>
    <row r="120" spans="1:8" x14ac:dyDescent="0.25">
      <c r="A120" s="15"/>
      <c r="B120" s="16"/>
      <c r="C120" s="18" t="s">
        <v>13</v>
      </c>
      <c r="D120" s="17">
        <f t="shared" si="22"/>
        <v>2.98E-2</v>
      </c>
      <c r="E120" s="17">
        <f t="shared" ref="E120:G120" si="23">E121</f>
        <v>0</v>
      </c>
      <c r="F120" s="17">
        <f t="shared" si="23"/>
        <v>2.98E-2</v>
      </c>
      <c r="G120" s="17">
        <f t="shared" si="23"/>
        <v>0</v>
      </c>
      <c r="H120" s="17">
        <f>H121</f>
        <v>0</v>
      </c>
    </row>
    <row r="121" spans="1:8" x14ac:dyDescent="0.25">
      <c r="A121" s="15"/>
      <c r="B121" s="16"/>
      <c r="C121" s="8" t="s">
        <v>72</v>
      </c>
      <c r="D121" s="14">
        <f t="shared" si="22"/>
        <v>2.98E-2</v>
      </c>
      <c r="E121" s="14"/>
      <c r="F121" s="14">
        <v>2.98E-2</v>
      </c>
      <c r="G121" s="14"/>
      <c r="H121" s="14"/>
    </row>
    <row r="122" spans="1:8" x14ac:dyDescent="0.25">
      <c r="A122" s="15"/>
      <c r="B122" s="16"/>
      <c r="C122" s="18" t="s">
        <v>14</v>
      </c>
      <c r="D122" s="17">
        <f t="shared" si="22"/>
        <v>0</v>
      </c>
      <c r="E122" s="17"/>
      <c r="F122" s="17"/>
      <c r="G122" s="17"/>
      <c r="H122" s="17"/>
    </row>
    <row r="123" spans="1:8" ht="15.75" x14ac:dyDescent="0.25">
      <c r="A123" s="31"/>
      <c r="B123" s="32" t="s">
        <v>16</v>
      </c>
      <c r="C123" s="32"/>
      <c r="D123" s="33">
        <f>D118+D119+D120+D122</f>
        <v>2.98E-2</v>
      </c>
      <c r="E123" s="33">
        <f t="shared" ref="E123:H123" si="24">E118+E119+E120+E122</f>
        <v>0</v>
      </c>
      <c r="F123" s="33">
        <f t="shared" si="24"/>
        <v>2.98E-2</v>
      </c>
      <c r="G123" s="33">
        <f t="shared" si="24"/>
        <v>0</v>
      </c>
      <c r="H123" s="33">
        <f t="shared" si="24"/>
        <v>0</v>
      </c>
    </row>
    <row r="124" spans="1:8" ht="57.75" x14ac:dyDescent="0.25">
      <c r="A124" s="15" t="s">
        <v>141</v>
      </c>
      <c r="B124" s="9" t="s">
        <v>21</v>
      </c>
      <c r="C124" s="16"/>
      <c r="D124" s="17"/>
      <c r="E124" s="17"/>
      <c r="F124" s="17"/>
      <c r="G124" s="17"/>
      <c r="H124" s="17"/>
    </row>
    <row r="125" spans="1:8" x14ac:dyDescent="0.25">
      <c r="A125" s="15"/>
      <c r="B125" s="16"/>
      <c r="C125" s="18" t="s">
        <v>11</v>
      </c>
      <c r="D125" s="17">
        <f>SUM(E125:H125)</f>
        <v>0</v>
      </c>
      <c r="E125" s="17"/>
      <c r="F125" s="17"/>
      <c r="G125" s="17"/>
      <c r="H125" s="17"/>
    </row>
    <row r="126" spans="1:8" x14ac:dyDescent="0.25">
      <c r="A126" s="15"/>
      <c r="B126" s="16"/>
      <c r="C126" s="18" t="s">
        <v>12</v>
      </c>
      <c r="D126" s="17">
        <f t="shared" ref="D126:D129" si="25">SUM(E126:H126)</f>
        <v>0</v>
      </c>
      <c r="E126" s="17"/>
      <c r="F126" s="17"/>
      <c r="G126" s="17"/>
      <c r="H126" s="17"/>
    </row>
    <row r="127" spans="1:8" x14ac:dyDescent="0.25">
      <c r="A127" s="15"/>
      <c r="B127" s="16"/>
      <c r="C127" s="18" t="s">
        <v>13</v>
      </c>
      <c r="D127" s="17">
        <f t="shared" si="25"/>
        <v>5.2</v>
      </c>
      <c r="E127" s="17">
        <f t="shared" ref="E127:G127" si="26">E128</f>
        <v>0</v>
      </c>
      <c r="F127" s="17">
        <f t="shared" si="26"/>
        <v>0</v>
      </c>
      <c r="G127" s="17">
        <f t="shared" si="26"/>
        <v>0</v>
      </c>
      <c r="H127" s="17">
        <f>H128</f>
        <v>5.2</v>
      </c>
    </row>
    <row r="128" spans="1:8" x14ac:dyDescent="0.25">
      <c r="A128" s="15"/>
      <c r="B128" s="16"/>
      <c r="C128" s="8" t="s">
        <v>54</v>
      </c>
      <c r="D128" s="14">
        <f t="shared" si="25"/>
        <v>5.2</v>
      </c>
      <c r="E128" s="14"/>
      <c r="F128" s="14"/>
      <c r="G128" s="14"/>
      <c r="H128" s="14">
        <f>5200/1000</f>
        <v>5.2</v>
      </c>
    </row>
    <row r="129" spans="1:8" x14ac:dyDescent="0.25">
      <c r="A129" s="15"/>
      <c r="B129" s="16"/>
      <c r="C129" s="18" t="s">
        <v>14</v>
      </c>
      <c r="D129" s="17">
        <f t="shared" si="25"/>
        <v>0</v>
      </c>
      <c r="E129" s="17"/>
      <c r="F129" s="17"/>
      <c r="G129" s="17"/>
      <c r="H129" s="17"/>
    </row>
    <row r="130" spans="1:8" ht="15.75" x14ac:dyDescent="0.25">
      <c r="A130" s="31"/>
      <c r="B130" s="32" t="s">
        <v>16</v>
      </c>
      <c r="C130" s="32"/>
      <c r="D130" s="33">
        <f>D125+D126+D127+D129</f>
        <v>5.2</v>
      </c>
      <c r="E130" s="33">
        <f t="shared" ref="E130:H130" si="27">E125+E126+E127+E129</f>
        <v>0</v>
      </c>
      <c r="F130" s="33">
        <f t="shared" si="27"/>
        <v>0</v>
      </c>
      <c r="G130" s="33">
        <f t="shared" si="27"/>
        <v>0</v>
      </c>
      <c r="H130" s="33">
        <f t="shared" si="27"/>
        <v>5.2</v>
      </c>
    </row>
    <row r="131" spans="1:8" ht="78.75" x14ac:dyDescent="0.25">
      <c r="A131" s="34" t="s">
        <v>143</v>
      </c>
      <c r="B131" s="35" t="s">
        <v>129</v>
      </c>
      <c r="C131" s="32"/>
      <c r="D131" s="33"/>
      <c r="E131" s="33"/>
      <c r="F131" s="33"/>
      <c r="G131" s="33"/>
      <c r="H131" s="33"/>
    </row>
    <row r="132" spans="1:8" ht="15.75" x14ac:dyDescent="0.25">
      <c r="A132" s="31"/>
      <c r="B132" s="16"/>
      <c r="C132" s="18" t="s">
        <v>11</v>
      </c>
      <c r="D132" s="17">
        <f>SUM(E132:H132)</f>
        <v>0</v>
      </c>
      <c r="E132" s="17"/>
      <c r="F132" s="17"/>
      <c r="G132" s="17"/>
      <c r="H132" s="17"/>
    </row>
    <row r="133" spans="1:8" ht="15.75" x14ac:dyDescent="0.25">
      <c r="A133" s="31"/>
      <c r="B133" s="16"/>
      <c r="C133" s="18" t="s">
        <v>12</v>
      </c>
      <c r="D133" s="17">
        <f t="shared" ref="D133:D136" si="28">SUM(E133:H133)</f>
        <v>0</v>
      </c>
      <c r="E133" s="17"/>
      <c r="F133" s="17"/>
      <c r="G133" s="17"/>
      <c r="H133" s="17"/>
    </row>
    <row r="134" spans="1:8" ht="15.75" x14ac:dyDescent="0.25">
      <c r="A134" s="31"/>
      <c r="B134" s="16"/>
      <c r="C134" s="18" t="s">
        <v>13</v>
      </c>
      <c r="D134" s="17">
        <f t="shared" si="28"/>
        <v>0</v>
      </c>
      <c r="E134" s="17">
        <f t="shared" ref="E134:G134" si="29">E135</f>
        <v>0</v>
      </c>
      <c r="F134" s="17">
        <f t="shared" si="29"/>
        <v>0</v>
      </c>
      <c r="G134" s="17">
        <f t="shared" si="29"/>
        <v>0</v>
      </c>
      <c r="H134" s="17">
        <f>H135</f>
        <v>0</v>
      </c>
    </row>
    <row r="135" spans="1:8" ht="15.75" x14ac:dyDescent="0.25">
      <c r="A135" s="31"/>
      <c r="B135" s="16"/>
      <c r="C135" s="8" t="s">
        <v>54</v>
      </c>
      <c r="D135" s="14">
        <f t="shared" si="28"/>
        <v>0</v>
      </c>
      <c r="E135" s="14"/>
      <c r="F135" s="14"/>
      <c r="G135" s="20">
        <v>0</v>
      </c>
      <c r="H135" s="14"/>
    </row>
    <row r="136" spans="1:8" ht="15.75" x14ac:dyDescent="0.25">
      <c r="A136" s="31"/>
      <c r="B136" s="16"/>
      <c r="C136" s="18" t="s">
        <v>14</v>
      </c>
      <c r="D136" s="17">
        <f t="shared" si="28"/>
        <v>0</v>
      </c>
      <c r="E136" s="17"/>
      <c r="F136" s="17"/>
      <c r="G136" s="17"/>
      <c r="H136" s="17"/>
    </row>
    <row r="137" spans="1:8" ht="15.75" x14ac:dyDescent="0.25">
      <c r="A137" s="31"/>
      <c r="B137" s="32" t="s">
        <v>16</v>
      </c>
      <c r="C137" s="32"/>
      <c r="D137" s="33">
        <f>D132+D133+D134+D136</f>
        <v>0</v>
      </c>
      <c r="E137" s="33">
        <f t="shared" ref="E137:H137" si="30">E132+E133+E134+E136</f>
        <v>0</v>
      </c>
      <c r="F137" s="33">
        <f t="shared" si="30"/>
        <v>0</v>
      </c>
      <c r="G137" s="33">
        <f t="shared" si="30"/>
        <v>0</v>
      </c>
      <c r="H137" s="33">
        <f t="shared" si="30"/>
        <v>0</v>
      </c>
    </row>
    <row r="138" spans="1:8" ht="31.5" x14ac:dyDescent="0.25">
      <c r="A138" s="34" t="s">
        <v>154</v>
      </c>
      <c r="B138" s="35" t="s">
        <v>155</v>
      </c>
      <c r="C138" s="32"/>
      <c r="D138" s="33"/>
      <c r="E138" s="33"/>
      <c r="F138" s="33"/>
      <c r="G138" s="33"/>
      <c r="H138" s="33"/>
    </row>
    <row r="139" spans="1:8" ht="15.75" x14ac:dyDescent="0.25">
      <c r="A139" s="31"/>
      <c r="B139" s="16"/>
      <c r="C139" s="18" t="s">
        <v>11</v>
      </c>
      <c r="D139" s="17">
        <f>SUM(E139:H139)</f>
        <v>0</v>
      </c>
      <c r="E139" s="17"/>
      <c r="F139" s="17"/>
      <c r="G139" s="17"/>
      <c r="H139" s="17"/>
    </row>
    <row r="140" spans="1:8" ht="15.75" x14ac:dyDescent="0.25">
      <c r="A140" s="31"/>
      <c r="B140" s="16"/>
      <c r="C140" s="18" t="s">
        <v>12</v>
      </c>
      <c r="D140" s="17">
        <f t="shared" ref="D140:D143" si="31">SUM(E140:H140)</f>
        <v>0</v>
      </c>
      <c r="E140" s="17"/>
      <c r="F140" s="17"/>
      <c r="G140" s="17"/>
      <c r="H140" s="17"/>
    </row>
    <row r="141" spans="1:8" ht="15.75" x14ac:dyDescent="0.25">
      <c r="A141" s="31"/>
      <c r="B141" s="16"/>
      <c r="C141" s="18" t="s">
        <v>13</v>
      </c>
      <c r="D141" s="17">
        <f t="shared" si="31"/>
        <v>5.0000000000000001E-4</v>
      </c>
      <c r="E141" s="17">
        <f t="shared" ref="E141:G141" si="32">E142</f>
        <v>0</v>
      </c>
      <c r="F141" s="17">
        <f t="shared" si="32"/>
        <v>0</v>
      </c>
      <c r="G141" s="17">
        <f t="shared" si="32"/>
        <v>5.0000000000000001E-4</v>
      </c>
      <c r="H141" s="17">
        <f>H142</f>
        <v>0</v>
      </c>
    </row>
    <row r="142" spans="1:8" ht="15.75" x14ac:dyDescent="0.25">
      <c r="A142" s="31"/>
      <c r="B142" s="16"/>
      <c r="C142" s="8" t="s">
        <v>71</v>
      </c>
      <c r="D142" s="14">
        <f t="shared" si="31"/>
        <v>5.0000000000000001E-4</v>
      </c>
      <c r="E142" s="14"/>
      <c r="F142" s="14"/>
      <c r="G142" s="38">
        <v>5.0000000000000001E-4</v>
      </c>
      <c r="H142" s="14"/>
    </row>
    <row r="143" spans="1:8" ht="15.75" x14ac:dyDescent="0.25">
      <c r="A143" s="31"/>
      <c r="B143" s="16"/>
      <c r="C143" s="18" t="s">
        <v>14</v>
      </c>
      <c r="D143" s="17">
        <f t="shared" si="31"/>
        <v>0</v>
      </c>
      <c r="E143" s="17"/>
      <c r="F143" s="17"/>
      <c r="G143" s="17"/>
      <c r="H143" s="17"/>
    </row>
    <row r="144" spans="1:8" ht="15.75" x14ac:dyDescent="0.25">
      <c r="A144" s="31"/>
      <c r="B144" s="32" t="s">
        <v>16</v>
      </c>
      <c r="C144" s="32"/>
      <c r="D144" s="33">
        <f>D139+D140+D141+D143</f>
        <v>5.0000000000000001E-4</v>
      </c>
      <c r="E144" s="33">
        <f t="shared" ref="E144:H144" si="33">E139+E140+E141+E143</f>
        <v>0</v>
      </c>
      <c r="F144" s="33">
        <f t="shared" si="33"/>
        <v>0</v>
      </c>
      <c r="G144" s="33">
        <f t="shared" si="33"/>
        <v>5.0000000000000001E-4</v>
      </c>
      <c r="H144" s="33">
        <f t="shared" si="33"/>
        <v>0</v>
      </c>
    </row>
    <row r="145" spans="1:8" ht="94.5" x14ac:dyDescent="0.25">
      <c r="A145" s="34" t="s">
        <v>157</v>
      </c>
      <c r="B145" s="35" t="s">
        <v>158</v>
      </c>
      <c r="C145" s="32"/>
      <c r="D145" s="33"/>
      <c r="E145" s="33"/>
      <c r="F145" s="33"/>
      <c r="G145" s="33"/>
      <c r="H145" s="33"/>
    </row>
    <row r="146" spans="1:8" ht="15.75" x14ac:dyDescent="0.25">
      <c r="A146" s="31"/>
      <c r="B146" s="16"/>
      <c r="C146" s="18" t="s">
        <v>11</v>
      </c>
      <c r="D146" s="17">
        <f>SUM(E146:H146)</f>
        <v>0</v>
      </c>
      <c r="E146" s="17"/>
      <c r="F146" s="17"/>
      <c r="G146" s="17"/>
      <c r="H146" s="17"/>
    </row>
    <row r="147" spans="1:8" ht="15.75" x14ac:dyDescent="0.25">
      <c r="A147" s="31"/>
      <c r="B147" s="16"/>
      <c r="C147" s="18" t="s">
        <v>12</v>
      </c>
      <c r="D147" s="17">
        <f t="shared" ref="D147:D150" si="34">SUM(E147:H147)</f>
        <v>1.2853000000000001</v>
      </c>
      <c r="E147" s="17">
        <f>E148</f>
        <v>0</v>
      </c>
      <c r="F147" s="17">
        <f t="shared" ref="F147:H147" si="35">F148</f>
        <v>0</v>
      </c>
      <c r="G147" s="17">
        <f t="shared" si="35"/>
        <v>1.2853000000000001</v>
      </c>
      <c r="H147" s="17">
        <f t="shared" si="35"/>
        <v>0</v>
      </c>
    </row>
    <row r="148" spans="1:8" ht="15.75" x14ac:dyDescent="0.25">
      <c r="A148" s="31"/>
      <c r="B148" s="16"/>
      <c r="C148" s="8" t="s">
        <v>57</v>
      </c>
      <c r="D148" s="14">
        <f t="shared" si="34"/>
        <v>1.2853000000000001</v>
      </c>
      <c r="E148" s="17"/>
      <c r="F148" s="17"/>
      <c r="G148" s="38">
        <v>1.2853000000000001</v>
      </c>
      <c r="H148" s="17"/>
    </row>
    <row r="149" spans="1:8" ht="15.75" x14ac:dyDescent="0.25">
      <c r="A149" s="31"/>
      <c r="B149" s="16"/>
      <c r="C149" s="18" t="s">
        <v>13</v>
      </c>
      <c r="D149" s="17">
        <f t="shared" si="34"/>
        <v>0</v>
      </c>
      <c r="E149" s="17">
        <v>0</v>
      </c>
      <c r="F149" s="17">
        <v>0</v>
      </c>
      <c r="G149" s="17">
        <v>0</v>
      </c>
      <c r="H149" s="17">
        <v>0</v>
      </c>
    </row>
    <row r="150" spans="1:8" ht="15.75" x14ac:dyDescent="0.25">
      <c r="A150" s="31"/>
      <c r="B150" s="16"/>
      <c r="C150" s="18" t="s">
        <v>14</v>
      </c>
      <c r="D150" s="17">
        <f t="shared" si="34"/>
        <v>0</v>
      </c>
      <c r="E150" s="17"/>
      <c r="F150" s="17"/>
      <c r="G150" s="17"/>
      <c r="H150" s="17"/>
    </row>
    <row r="151" spans="1:8" ht="15.75" x14ac:dyDescent="0.25">
      <c r="A151" s="31"/>
      <c r="B151" s="32" t="s">
        <v>16</v>
      </c>
      <c r="C151" s="32"/>
      <c r="D151" s="33">
        <f>D146+D147+D149+D150</f>
        <v>1.2853000000000001</v>
      </c>
      <c r="E151" s="33">
        <f>E146+E147+E149+E150</f>
        <v>0</v>
      </c>
      <c r="F151" s="33">
        <f>F146+F147+F149+F150</f>
        <v>0</v>
      </c>
      <c r="G151" s="33">
        <f>G146+G147+G149+G150</f>
        <v>1.2853000000000001</v>
      </c>
      <c r="H151" s="33">
        <f>H146+H147+H149+H150</f>
        <v>0</v>
      </c>
    </row>
    <row r="152" spans="1:8" x14ac:dyDescent="0.25">
      <c r="A152" s="15" t="s">
        <v>105</v>
      </c>
      <c r="B152" s="16" t="s">
        <v>23</v>
      </c>
      <c r="C152" s="16"/>
      <c r="D152" s="17"/>
      <c r="E152" s="17"/>
      <c r="F152" s="17"/>
      <c r="G152" s="17"/>
      <c r="H152" s="17"/>
    </row>
    <row r="153" spans="1:8" ht="29.25" x14ac:dyDescent="0.25">
      <c r="A153" s="15" t="s">
        <v>106</v>
      </c>
      <c r="B153" s="9" t="s">
        <v>22</v>
      </c>
      <c r="C153" s="16"/>
      <c r="D153" s="17"/>
      <c r="E153" s="17"/>
      <c r="F153" s="17"/>
      <c r="G153" s="17"/>
      <c r="H153" s="17"/>
    </row>
    <row r="154" spans="1:8" x14ac:dyDescent="0.25">
      <c r="A154" s="15"/>
      <c r="B154" s="16"/>
      <c r="C154" s="18" t="s">
        <v>11</v>
      </c>
      <c r="D154" s="17">
        <f>SUM(E154:H154)</f>
        <v>0</v>
      </c>
      <c r="E154" s="17"/>
      <c r="F154" s="17"/>
      <c r="G154" s="17"/>
      <c r="H154" s="17"/>
    </row>
    <row r="155" spans="1:8" x14ac:dyDescent="0.25">
      <c r="A155" s="15"/>
      <c r="B155" s="16"/>
      <c r="C155" s="18" t="s">
        <v>12</v>
      </c>
      <c r="D155" s="17">
        <f t="shared" ref="D155:D160" si="36">SUM(E155:H155)</f>
        <v>0</v>
      </c>
      <c r="E155" s="17"/>
      <c r="F155" s="17"/>
      <c r="G155" s="17"/>
      <c r="H155" s="17"/>
    </row>
    <row r="156" spans="1:8" x14ac:dyDescent="0.25">
      <c r="A156" s="15"/>
      <c r="B156" s="16"/>
      <c r="C156" s="18" t="s">
        <v>13</v>
      </c>
      <c r="D156" s="17">
        <f t="shared" si="36"/>
        <v>0</v>
      </c>
      <c r="E156" s="17"/>
      <c r="F156" s="17"/>
      <c r="G156" s="17"/>
      <c r="H156" s="17"/>
    </row>
    <row r="157" spans="1:8" x14ac:dyDescent="0.25">
      <c r="A157" s="15"/>
      <c r="B157" s="16"/>
      <c r="C157" s="18" t="s">
        <v>14</v>
      </c>
      <c r="D157" s="17">
        <f t="shared" si="36"/>
        <v>0.47520000000000001</v>
      </c>
      <c r="E157" s="17">
        <f>SUM(E158:E160)</f>
        <v>5.0000000000000001E-3</v>
      </c>
      <c r="F157" s="17">
        <f t="shared" ref="F157:H157" si="37">SUM(F158:F160)</f>
        <v>0.34420000000000001</v>
      </c>
      <c r="G157" s="17">
        <f t="shared" si="37"/>
        <v>0</v>
      </c>
      <c r="H157" s="17">
        <f t="shared" si="37"/>
        <v>0.126</v>
      </c>
    </row>
    <row r="158" spans="1:8" x14ac:dyDescent="0.25">
      <c r="A158" s="15"/>
      <c r="B158" s="16"/>
      <c r="C158" s="8" t="s">
        <v>68</v>
      </c>
      <c r="D158" s="14">
        <f t="shared" si="36"/>
        <v>5.0000000000000001E-3</v>
      </c>
      <c r="E158" s="7">
        <f>5/1000</f>
        <v>5.0000000000000001E-3</v>
      </c>
      <c r="F158" s="7">
        <v>0</v>
      </c>
      <c r="G158" s="7">
        <v>0</v>
      </c>
      <c r="H158" s="7">
        <v>0</v>
      </c>
    </row>
    <row r="159" spans="1:8" x14ac:dyDescent="0.25">
      <c r="A159" s="15"/>
      <c r="B159" s="16"/>
      <c r="C159" s="8" t="s">
        <v>60</v>
      </c>
      <c r="D159" s="14">
        <f t="shared" si="36"/>
        <v>0.126</v>
      </c>
      <c r="E159" s="7">
        <v>0</v>
      </c>
      <c r="F159" s="7">
        <v>0</v>
      </c>
      <c r="G159" s="19">
        <v>0</v>
      </c>
      <c r="H159" s="7">
        <v>0.126</v>
      </c>
    </row>
    <row r="160" spans="1:8" x14ac:dyDescent="0.25">
      <c r="A160" s="15"/>
      <c r="B160" s="16"/>
      <c r="C160" s="8" t="s">
        <v>61</v>
      </c>
      <c r="D160" s="14">
        <f t="shared" si="36"/>
        <v>0.34420000000000001</v>
      </c>
      <c r="E160" s="7"/>
      <c r="F160" s="7">
        <v>0.34420000000000001</v>
      </c>
      <c r="G160" s="7"/>
      <c r="H160" s="7"/>
    </row>
    <row r="161" spans="1:8" x14ac:dyDescent="0.25">
      <c r="A161" s="15"/>
      <c r="B161" s="16" t="s">
        <v>16</v>
      </c>
      <c r="C161" s="16"/>
      <c r="D161" s="17">
        <f>D154+D155+D156+D157</f>
        <v>0.47520000000000001</v>
      </c>
      <c r="E161" s="17">
        <f>E154+E155+E156+E157</f>
        <v>5.0000000000000001E-3</v>
      </c>
      <c r="F161" s="17">
        <f>F154+F155+F156+F157</f>
        <v>0.34420000000000001</v>
      </c>
      <c r="G161" s="17">
        <f>G154+G155+G156+G157</f>
        <v>0</v>
      </c>
      <c r="H161" s="17">
        <f>H154+H155+H156+H157</f>
        <v>0.126</v>
      </c>
    </row>
    <row r="162" spans="1:8" ht="29.25" x14ac:dyDescent="0.25">
      <c r="A162" s="15" t="s">
        <v>107</v>
      </c>
      <c r="B162" s="9" t="s">
        <v>24</v>
      </c>
      <c r="C162" s="16"/>
      <c r="D162" s="17"/>
      <c r="E162" s="17"/>
      <c r="F162" s="17"/>
      <c r="G162" s="17"/>
      <c r="H162" s="17"/>
    </row>
    <row r="163" spans="1:8" x14ac:dyDescent="0.25">
      <c r="A163" s="15"/>
      <c r="B163" s="16"/>
      <c r="C163" s="18" t="s">
        <v>11</v>
      </c>
      <c r="D163" s="17">
        <f>SUM(E163:H163)</f>
        <v>0</v>
      </c>
      <c r="E163" s="17"/>
      <c r="F163" s="17"/>
      <c r="G163" s="17"/>
      <c r="H163" s="17"/>
    </row>
    <row r="164" spans="1:8" x14ac:dyDescent="0.25">
      <c r="A164" s="15"/>
      <c r="B164" s="16"/>
      <c r="C164" s="18" t="s">
        <v>12</v>
      </c>
      <c r="D164" s="17">
        <f t="shared" ref="D164:D167" si="38">SUM(E164:H164)</f>
        <v>0</v>
      </c>
      <c r="E164" s="17"/>
      <c r="F164" s="17"/>
      <c r="G164" s="17"/>
      <c r="H164" s="17"/>
    </row>
    <row r="165" spans="1:8" x14ac:dyDescent="0.25">
      <c r="A165" s="15"/>
      <c r="B165" s="16"/>
      <c r="C165" s="18" t="s">
        <v>13</v>
      </c>
      <c r="D165" s="17">
        <f t="shared" si="38"/>
        <v>0</v>
      </c>
      <c r="E165" s="17">
        <f>SUM(E166:E166)</f>
        <v>0</v>
      </c>
      <c r="F165" s="17">
        <f>SUM(F166:F166)</f>
        <v>0</v>
      </c>
      <c r="G165" s="17"/>
      <c r="H165" s="17"/>
    </row>
    <row r="166" spans="1:8" x14ac:dyDescent="0.25">
      <c r="A166" s="15"/>
      <c r="B166" s="16"/>
      <c r="C166" s="8" t="s">
        <v>69</v>
      </c>
      <c r="D166" s="14">
        <f t="shared" si="38"/>
        <v>0</v>
      </c>
      <c r="E166" s="14"/>
      <c r="F166" s="14">
        <v>0</v>
      </c>
      <c r="G166" s="14"/>
      <c r="H166" s="14"/>
    </row>
    <row r="167" spans="1:8" x14ac:dyDescent="0.25">
      <c r="A167" s="15"/>
      <c r="B167" s="16"/>
      <c r="C167" s="18" t="s">
        <v>14</v>
      </c>
      <c r="D167" s="17">
        <f t="shared" si="38"/>
        <v>0</v>
      </c>
      <c r="E167" s="17"/>
      <c r="F167" s="17"/>
      <c r="G167" s="17"/>
      <c r="H167" s="17"/>
    </row>
    <row r="168" spans="1:8" x14ac:dyDescent="0.25">
      <c r="A168" s="15"/>
      <c r="B168" s="16" t="s">
        <v>16</v>
      </c>
      <c r="C168" s="16"/>
      <c r="D168" s="17">
        <f>D163+D164+D165+D167</f>
        <v>0</v>
      </c>
      <c r="E168" s="17">
        <f>E163+E164+E165+E167</f>
        <v>0</v>
      </c>
      <c r="F168" s="17">
        <f>F163+F164+F165+F167</f>
        <v>0</v>
      </c>
      <c r="G168" s="17">
        <f>G163+G164+G165+G167</f>
        <v>0</v>
      </c>
      <c r="H168" s="17">
        <f>H163+H164+H165+H167</f>
        <v>0</v>
      </c>
    </row>
    <row r="169" spans="1:8" ht="43.5" x14ac:dyDescent="0.25">
      <c r="A169" s="15" t="s">
        <v>108</v>
      </c>
      <c r="B169" s="9" t="s">
        <v>77</v>
      </c>
      <c r="C169" s="16"/>
      <c r="D169" s="17"/>
      <c r="E169" s="17"/>
      <c r="F169" s="17"/>
      <c r="G169" s="17"/>
      <c r="H169" s="17"/>
    </row>
    <row r="170" spans="1:8" x14ac:dyDescent="0.25">
      <c r="A170" s="15"/>
      <c r="B170" s="16"/>
      <c r="C170" s="18" t="s">
        <v>11</v>
      </c>
      <c r="D170" s="17">
        <f>SUM(E170:H170)</f>
        <v>0</v>
      </c>
      <c r="E170" s="17"/>
      <c r="F170" s="17"/>
      <c r="G170" s="17"/>
      <c r="H170" s="17"/>
    </row>
    <row r="171" spans="1:8" x14ac:dyDescent="0.25">
      <c r="A171" s="15"/>
      <c r="B171" s="16"/>
      <c r="C171" s="18" t="s">
        <v>12</v>
      </c>
      <c r="D171" s="17">
        <f t="shared" ref="D171:D174" si="39">SUM(E171:H171)</f>
        <v>0</v>
      </c>
      <c r="E171" s="17"/>
      <c r="F171" s="17"/>
      <c r="G171" s="17"/>
      <c r="H171" s="17"/>
    </row>
    <row r="172" spans="1:8" x14ac:dyDescent="0.25">
      <c r="A172" s="15"/>
      <c r="B172" s="16"/>
      <c r="C172" s="18" t="s">
        <v>13</v>
      </c>
      <c r="D172" s="17">
        <f t="shared" si="39"/>
        <v>0</v>
      </c>
      <c r="E172" s="17"/>
      <c r="F172" s="17"/>
      <c r="G172" s="17"/>
      <c r="H172" s="17"/>
    </row>
    <row r="173" spans="1:8" x14ac:dyDescent="0.25">
      <c r="A173" s="15"/>
      <c r="B173" s="16"/>
      <c r="C173" s="18" t="s">
        <v>14</v>
      </c>
      <c r="D173" s="17">
        <f t="shared" ref="D173:G173" si="40">D174</f>
        <v>9.6000000000000002E-2</v>
      </c>
      <c r="E173" s="17">
        <f t="shared" si="40"/>
        <v>0</v>
      </c>
      <c r="F173" s="17">
        <f t="shared" si="40"/>
        <v>0</v>
      </c>
      <c r="G173" s="17">
        <f t="shared" si="40"/>
        <v>0</v>
      </c>
      <c r="H173" s="17">
        <f>H174</f>
        <v>9.6000000000000002E-2</v>
      </c>
    </row>
    <row r="174" spans="1:8" x14ac:dyDescent="0.25">
      <c r="A174" s="28"/>
      <c r="B174" s="29"/>
      <c r="C174" s="8" t="s">
        <v>52</v>
      </c>
      <c r="D174" s="14">
        <f t="shared" si="39"/>
        <v>9.6000000000000002E-2</v>
      </c>
      <c r="E174" s="14"/>
      <c r="F174" s="14"/>
      <c r="G174" s="14"/>
      <c r="H174" s="14">
        <f>96/1000</f>
        <v>9.6000000000000002E-2</v>
      </c>
    </row>
    <row r="175" spans="1:8" x14ac:dyDescent="0.25">
      <c r="A175" s="15"/>
      <c r="B175" s="16" t="s">
        <v>16</v>
      </c>
      <c r="C175" s="16"/>
      <c r="D175" s="17">
        <f>D170+D171+D172+D173</f>
        <v>9.6000000000000002E-2</v>
      </c>
      <c r="E175" s="17">
        <f t="shared" ref="E175:H175" si="41">E170+E171+E172+E173</f>
        <v>0</v>
      </c>
      <c r="F175" s="17">
        <f t="shared" si="41"/>
        <v>0</v>
      </c>
      <c r="G175" s="17">
        <f t="shared" si="41"/>
        <v>0</v>
      </c>
      <c r="H175" s="17">
        <f t="shared" si="41"/>
        <v>9.6000000000000002E-2</v>
      </c>
    </row>
    <row r="176" spans="1:8" ht="29.25" x14ac:dyDescent="0.25">
      <c r="A176" s="15" t="s">
        <v>109</v>
      </c>
      <c r="B176" s="9" t="s">
        <v>25</v>
      </c>
      <c r="C176" s="16"/>
      <c r="D176" s="17"/>
      <c r="E176" s="17"/>
      <c r="F176" s="17"/>
      <c r="G176" s="17"/>
      <c r="H176" s="17"/>
    </row>
    <row r="177" spans="1:8" x14ac:dyDescent="0.25">
      <c r="A177" s="15"/>
      <c r="B177" s="16"/>
      <c r="C177" s="18" t="s">
        <v>11</v>
      </c>
      <c r="D177" s="17">
        <f>SUM(E177:H177)</f>
        <v>0</v>
      </c>
      <c r="E177" s="17"/>
      <c r="F177" s="17"/>
      <c r="G177" s="17"/>
      <c r="H177" s="17"/>
    </row>
    <row r="178" spans="1:8" x14ac:dyDescent="0.25">
      <c r="A178" s="15"/>
      <c r="B178" s="16"/>
      <c r="C178" s="18" t="s">
        <v>12</v>
      </c>
      <c r="D178" s="17">
        <f t="shared" ref="D178:D185" si="42">SUM(E178:H178)</f>
        <v>0</v>
      </c>
      <c r="E178" s="17"/>
      <c r="F178" s="17"/>
      <c r="G178" s="17"/>
      <c r="H178" s="17"/>
    </row>
    <row r="179" spans="1:8" x14ac:dyDescent="0.25">
      <c r="A179" s="15"/>
      <c r="B179" s="16"/>
      <c r="C179" s="18" t="s">
        <v>13</v>
      </c>
      <c r="D179" s="17">
        <f t="shared" si="42"/>
        <v>0</v>
      </c>
      <c r="E179" s="17"/>
      <c r="F179" s="17"/>
      <c r="G179" s="17"/>
      <c r="H179" s="17"/>
    </row>
    <row r="180" spans="1:8" x14ac:dyDescent="0.25">
      <c r="A180" s="15"/>
      <c r="B180" s="16"/>
      <c r="C180" s="18" t="s">
        <v>14</v>
      </c>
      <c r="D180" s="17">
        <f t="shared" si="42"/>
        <v>1.0149999999999999</v>
      </c>
      <c r="E180" s="17">
        <f>SUM(E181:E185)</f>
        <v>1.4999999999999999E-2</v>
      </c>
      <c r="F180" s="17">
        <f t="shared" ref="F180:H180" si="43">SUM(F181:F185)</f>
        <v>0.03</v>
      </c>
      <c r="G180" s="17">
        <f>SUM(G181:G185)</f>
        <v>0</v>
      </c>
      <c r="H180" s="17">
        <f t="shared" si="43"/>
        <v>0.97</v>
      </c>
    </row>
    <row r="181" spans="1:8" x14ac:dyDescent="0.25">
      <c r="A181" s="15"/>
      <c r="B181" s="16"/>
      <c r="C181" s="8" t="s">
        <v>61</v>
      </c>
      <c r="D181" s="14">
        <f t="shared" si="42"/>
        <v>0.151</v>
      </c>
      <c r="E181" s="7">
        <v>0</v>
      </c>
      <c r="F181" s="7">
        <v>0</v>
      </c>
      <c r="G181" s="19">
        <v>0</v>
      </c>
      <c r="H181" s="7">
        <f>1000*0.151/1000</f>
        <v>0.151</v>
      </c>
    </row>
    <row r="182" spans="1:8" x14ac:dyDescent="0.25">
      <c r="A182" s="15"/>
      <c r="B182" s="16"/>
      <c r="C182" s="8" t="s">
        <v>73</v>
      </c>
      <c r="D182" s="14">
        <f t="shared" si="42"/>
        <v>0.06</v>
      </c>
      <c r="E182" s="7">
        <v>0</v>
      </c>
      <c r="F182" s="7">
        <v>0</v>
      </c>
      <c r="G182" s="19">
        <v>0</v>
      </c>
      <c r="H182" s="7">
        <f>500*0.12/1000</f>
        <v>0.06</v>
      </c>
    </row>
    <row r="183" spans="1:8" x14ac:dyDescent="0.25">
      <c r="A183" s="15"/>
      <c r="B183" s="16"/>
      <c r="C183" s="8" t="s">
        <v>67</v>
      </c>
      <c r="D183" s="14">
        <f t="shared" si="42"/>
        <v>4.4999999999999998E-2</v>
      </c>
      <c r="E183" s="7">
        <v>1.4999999999999999E-2</v>
      </c>
      <c r="F183" s="7">
        <f t="shared" ref="F183" si="44">30/1000</f>
        <v>0.03</v>
      </c>
      <c r="G183" s="19">
        <v>0</v>
      </c>
      <c r="H183" s="7"/>
    </row>
    <row r="184" spans="1:8" x14ac:dyDescent="0.25">
      <c r="A184" s="15"/>
      <c r="B184" s="16"/>
      <c r="C184" s="8" t="s">
        <v>59</v>
      </c>
      <c r="D184" s="14">
        <f t="shared" si="42"/>
        <v>0.54600000000000004</v>
      </c>
      <c r="E184" s="7">
        <v>0</v>
      </c>
      <c r="F184" s="7">
        <v>0</v>
      </c>
      <c r="G184" s="19">
        <v>0</v>
      </c>
      <c r="H184" s="7">
        <f>140*3.9/1000</f>
        <v>0.54600000000000004</v>
      </c>
    </row>
    <row r="185" spans="1:8" x14ac:dyDescent="0.25">
      <c r="A185" s="15"/>
      <c r="B185" s="16"/>
      <c r="C185" s="8" t="s">
        <v>60</v>
      </c>
      <c r="D185" s="14">
        <f t="shared" si="42"/>
        <v>0.21299999999999999</v>
      </c>
      <c r="E185" s="7">
        <v>0</v>
      </c>
      <c r="F185" s="7">
        <v>0</v>
      </c>
      <c r="G185" s="19">
        <v>0</v>
      </c>
      <c r="H185" s="7">
        <f>213/1000</f>
        <v>0.21299999999999999</v>
      </c>
    </row>
    <row r="186" spans="1:8" x14ac:dyDescent="0.25">
      <c r="A186" s="15"/>
      <c r="B186" s="16" t="s">
        <v>16</v>
      </c>
      <c r="C186" s="16"/>
      <c r="D186" s="17">
        <f>D177+D178+D179+D180</f>
        <v>1.0149999999999999</v>
      </c>
      <c r="E186" s="17">
        <f t="shared" ref="E186:H186" si="45">E177+E178+E179+E180</f>
        <v>1.4999999999999999E-2</v>
      </c>
      <c r="F186" s="17">
        <f t="shared" si="45"/>
        <v>0.03</v>
      </c>
      <c r="G186" s="17">
        <f t="shared" si="45"/>
        <v>0</v>
      </c>
      <c r="H186" s="17">
        <f t="shared" si="45"/>
        <v>0.97</v>
      </c>
    </row>
    <row r="187" spans="1:8" ht="43.5" x14ac:dyDescent="0.25">
      <c r="A187" s="15" t="s">
        <v>110</v>
      </c>
      <c r="B187" s="9" t="s">
        <v>26</v>
      </c>
      <c r="C187" s="16"/>
      <c r="D187" s="17"/>
      <c r="E187" s="17"/>
      <c r="F187" s="17"/>
      <c r="G187" s="17"/>
      <c r="H187" s="17"/>
    </row>
    <row r="188" spans="1:8" x14ac:dyDescent="0.25">
      <c r="A188" s="15"/>
      <c r="B188" s="16"/>
      <c r="C188" s="18" t="s">
        <v>11</v>
      </c>
      <c r="D188" s="17">
        <f>SUM(E188:H188)</f>
        <v>0</v>
      </c>
      <c r="E188" s="17"/>
      <c r="F188" s="17"/>
      <c r="G188" s="17"/>
      <c r="H188" s="17"/>
    </row>
    <row r="189" spans="1:8" x14ac:dyDescent="0.25">
      <c r="A189" s="15"/>
      <c r="B189" s="16"/>
      <c r="C189" s="18" t="s">
        <v>12</v>
      </c>
      <c r="D189" s="17">
        <f t="shared" ref="D189:D190" si="46">SUM(E189:H189)</f>
        <v>0</v>
      </c>
      <c r="E189" s="17"/>
      <c r="F189" s="17"/>
      <c r="G189" s="17"/>
      <c r="H189" s="17"/>
    </row>
    <row r="190" spans="1:8" x14ac:dyDescent="0.25">
      <c r="A190" s="15"/>
      <c r="B190" s="16"/>
      <c r="C190" s="18" t="s">
        <v>13</v>
      </c>
      <c r="D190" s="17">
        <f t="shared" si="46"/>
        <v>0</v>
      </c>
      <c r="E190" s="17"/>
      <c r="F190" s="17"/>
      <c r="G190" s="17"/>
      <c r="H190" s="17"/>
    </row>
    <row r="191" spans="1:8" x14ac:dyDescent="0.25">
      <c r="A191" s="15"/>
      <c r="B191" s="16"/>
      <c r="C191" s="18" t="s">
        <v>14</v>
      </c>
      <c r="D191" s="17">
        <f>SUM(E191:H191)</f>
        <v>0</v>
      </c>
      <c r="E191" s="17">
        <f>E192</f>
        <v>0</v>
      </c>
      <c r="F191" s="17">
        <f>F192</f>
        <v>0</v>
      </c>
      <c r="G191" s="17">
        <f t="shared" ref="G191:H191" si="47">G192</f>
        <v>0</v>
      </c>
      <c r="H191" s="17">
        <f t="shared" si="47"/>
        <v>0</v>
      </c>
    </row>
    <row r="192" spans="1:8" x14ac:dyDescent="0.25">
      <c r="A192" s="15"/>
      <c r="B192" s="16"/>
      <c r="C192" s="8" t="s">
        <v>67</v>
      </c>
      <c r="D192" s="14">
        <f>SUM(E192:H192)</f>
        <v>0</v>
      </c>
      <c r="E192" s="14"/>
      <c r="F192" s="14">
        <v>0</v>
      </c>
      <c r="G192" s="14"/>
      <c r="H192" s="14"/>
    </row>
    <row r="193" spans="1:8" x14ac:dyDescent="0.25">
      <c r="A193" s="15"/>
      <c r="B193" s="16" t="s">
        <v>16</v>
      </c>
      <c r="C193" s="16"/>
      <c r="D193" s="17">
        <f>D188+D189+D190+D191</f>
        <v>0</v>
      </c>
      <c r="E193" s="17">
        <f t="shared" ref="E193:H193" si="48">E188+E189+E190+E191</f>
        <v>0</v>
      </c>
      <c r="F193" s="17">
        <f t="shared" si="48"/>
        <v>0</v>
      </c>
      <c r="G193" s="17">
        <f t="shared" si="48"/>
        <v>0</v>
      </c>
      <c r="H193" s="17">
        <f t="shared" si="48"/>
        <v>0</v>
      </c>
    </row>
    <row r="194" spans="1:8" ht="43.5" x14ac:dyDescent="0.25">
      <c r="A194" s="15" t="s">
        <v>111</v>
      </c>
      <c r="B194" s="9" t="s">
        <v>48</v>
      </c>
      <c r="C194" s="16"/>
      <c r="D194" s="17"/>
      <c r="E194" s="17"/>
      <c r="F194" s="17"/>
      <c r="G194" s="17"/>
      <c r="H194" s="17"/>
    </row>
    <row r="195" spans="1:8" x14ac:dyDescent="0.25">
      <c r="A195" s="15"/>
      <c r="B195" s="16"/>
      <c r="C195" s="18" t="s">
        <v>11</v>
      </c>
      <c r="D195" s="17">
        <f>SUM(E195:H195)</f>
        <v>0</v>
      </c>
      <c r="E195" s="17"/>
      <c r="F195" s="17"/>
      <c r="G195" s="17"/>
      <c r="H195" s="17"/>
    </row>
    <row r="196" spans="1:8" x14ac:dyDescent="0.25">
      <c r="A196" s="15"/>
      <c r="B196" s="16"/>
      <c r="C196" s="18" t="s">
        <v>12</v>
      </c>
      <c r="D196" s="17">
        <f t="shared" ref="D196:D199" si="49">SUM(E196:H196)</f>
        <v>0</v>
      </c>
      <c r="E196" s="17"/>
      <c r="F196" s="17"/>
      <c r="G196" s="17"/>
      <c r="H196" s="17"/>
    </row>
    <row r="197" spans="1:8" x14ac:dyDescent="0.25">
      <c r="A197" s="15"/>
      <c r="B197" s="16"/>
      <c r="C197" s="18" t="s">
        <v>13</v>
      </c>
      <c r="D197" s="17">
        <f t="shared" si="49"/>
        <v>7.0000000000000007E-2</v>
      </c>
      <c r="E197" s="17">
        <f>E198</f>
        <v>7.0000000000000007E-2</v>
      </c>
      <c r="F197" s="17"/>
      <c r="G197" s="17"/>
      <c r="H197" s="17"/>
    </row>
    <row r="198" spans="1:8" x14ac:dyDescent="0.25">
      <c r="A198" s="15"/>
      <c r="B198" s="16"/>
      <c r="C198" s="8" t="s">
        <v>72</v>
      </c>
      <c r="D198" s="14">
        <f t="shared" si="49"/>
        <v>7.0000000000000007E-2</v>
      </c>
      <c r="E198" s="14">
        <f>70/1000</f>
        <v>7.0000000000000007E-2</v>
      </c>
      <c r="F198" s="14"/>
      <c r="G198" s="14"/>
      <c r="H198" s="14"/>
    </row>
    <row r="199" spans="1:8" x14ac:dyDescent="0.25">
      <c r="A199" s="15"/>
      <c r="B199" s="16"/>
      <c r="C199" s="18" t="s">
        <v>14</v>
      </c>
      <c r="D199" s="17">
        <f t="shared" si="49"/>
        <v>0</v>
      </c>
      <c r="E199" s="17"/>
      <c r="F199" s="17"/>
      <c r="G199" s="17"/>
      <c r="H199" s="17"/>
    </row>
    <row r="200" spans="1:8" x14ac:dyDescent="0.25">
      <c r="A200" s="15"/>
      <c r="B200" s="16" t="s">
        <v>16</v>
      </c>
      <c r="C200" s="16"/>
      <c r="D200" s="17">
        <f>D195+D196+D197+D199</f>
        <v>7.0000000000000007E-2</v>
      </c>
      <c r="E200" s="17">
        <f t="shared" ref="E200:H200" si="50">E195+E196+E197+E199</f>
        <v>7.0000000000000007E-2</v>
      </c>
      <c r="F200" s="17">
        <f t="shared" si="50"/>
        <v>0</v>
      </c>
      <c r="G200" s="17">
        <f t="shared" si="50"/>
        <v>0</v>
      </c>
      <c r="H200" s="17">
        <f t="shared" si="50"/>
        <v>0</v>
      </c>
    </row>
    <row r="201" spans="1:8" ht="29.25" x14ac:dyDescent="0.25">
      <c r="A201" s="15" t="s">
        <v>112</v>
      </c>
      <c r="B201" s="10" t="s">
        <v>27</v>
      </c>
      <c r="C201" s="16"/>
      <c r="D201" s="17"/>
      <c r="E201" s="17"/>
      <c r="F201" s="17"/>
      <c r="G201" s="17"/>
      <c r="H201" s="17"/>
    </row>
    <row r="202" spans="1:8" x14ac:dyDescent="0.25">
      <c r="A202" s="15"/>
      <c r="B202" s="16"/>
      <c r="C202" s="18" t="s">
        <v>11</v>
      </c>
      <c r="D202" s="17">
        <f>SUM(E202:H202)</f>
        <v>0</v>
      </c>
      <c r="E202" s="17"/>
      <c r="F202" s="17"/>
      <c r="G202" s="17"/>
      <c r="H202" s="17"/>
    </row>
    <row r="203" spans="1:8" x14ac:dyDescent="0.25">
      <c r="A203" s="15"/>
      <c r="B203" s="16"/>
      <c r="C203" s="18" t="s">
        <v>12</v>
      </c>
      <c r="D203" s="17">
        <f t="shared" ref="D203:D205" si="51">SUM(E203:H203)</f>
        <v>0</v>
      </c>
      <c r="E203" s="17"/>
      <c r="F203" s="17"/>
      <c r="G203" s="17"/>
      <c r="H203" s="17"/>
    </row>
    <row r="204" spans="1:8" x14ac:dyDescent="0.25">
      <c r="A204" s="15"/>
      <c r="B204" s="16"/>
      <c r="C204" s="18" t="s">
        <v>13</v>
      </c>
      <c r="D204" s="17">
        <f t="shared" si="51"/>
        <v>0</v>
      </c>
      <c r="E204" s="17"/>
      <c r="F204" s="17"/>
      <c r="G204" s="17"/>
      <c r="H204" s="17"/>
    </row>
    <row r="205" spans="1:8" x14ac:dyDescent="0.25">
      <c r="A205" s="15"/>
      <c r="B205" s="16"/>
      <c r="C205" s="18" t="s">
        <v>14</v>
      </c>
      <c r="D205" s="17">
        <f t="shared" si="51"/>
        <v>0</v>
      </c>
      <c r="E205" s="17"/>
      <c r="F205" s="17"/>
      <c r="G205" s="17"/>
      <c r="H205" s="17"/>
    </row>
    <row r="206" spans="1:8" ht="15.75" x14ac:dyDescent="0.25">
      <c r="A206" s="31"/>
      <c r="B206" s="32" t="s">
        <v>16</v>
      </c>
      <c r="C206" s="32"/>
      <c r="D206" s="33">
        <f>SUM(D202:D205)</f>
        <v>0</v>
      </c>
      <c r="E206" s="33">
        <f t="shared" ref="E206:H206" si="52">SUM(E202:E205)</f>
        <v>0</v>
      </c>
      <c r="F206" s="33">
        <f t="shared" si="52"/>
        <v>0</v>
      </c>
      <c r="G206" s="33">
        <f t="shared" si="52"/>
        <v>0</v>
      </c>
      <c r="H206" s="33">
        <f t="shared" si="52"/>
        <v>0</v>
      </c>
    </row>
    <row r="207" spans="1:8" x14ac:dyDescent="0.25">
      <c r="A207" s="15">
        <v>4</v>
      </c>
      <c r="B207" s="16" t="s">
        <v>28</v>
      </c>
      <c r="C207" s="16"/>
      <c r="D207" s="17"/>
      <c r="E207" s="17"/>
      <c r="F207" s="17"/>
      <c r="G207" s="17"/>
      <c r="H207" s="17"/>
    </row>
    <row r="208" spans="1:8" x14ac:dyDescent="0.25">
      <c r="A208" s="15"/>
      <c r="B208" s="16" t="s">
        <v>29</v>
      </c>
      <c r="C208" s="16"/>
      <c r="D208" s="17"/>
      <c r="E208" s="17"/>
      <c r="F208" s="17"/>
      <c r="G208" s="17"/>
      <c r="H208" s="17"/>
    </row>
    <row r="209" spans="1:9" ht="29.25" x14ac:dyDescent="0.25">
      <c r="A209" s="15" t="s">
        <v>113</v>
      </c>
      <c r="B209" s="9" t="s">
        <v>30</v>
      </c>
      <c r="C209" s="16"/>
      <c r="D209" s="17"/>
      <c r="E209" s="17"/>
      <c r="F209" s="17"/>
      <c r="G209" s="17"/>
      <c r="H209" s="17"/>
    </row>
    <row r="210" spans="1:9" x14ac:dyDescent="0.25">
      <c r="A210" s="15"/>
      <c r="B210" s="16"/>
      <c r="C210" s="18" t="s">
        <v>11</v>
      </c>
      <c r="D210" s="17">
        <f>SUM(E210:H210)</f>
        <v>0</v>
      </c>
      <c r="E210" s="17"/>
      <c r="F210" s="17"/>
      <c r="G210" s="17"/>
      <c r="H210" s="17"/>
    </row>
    <row r="211" spans="1:9" x14ac:dyDescent="0.25">
      <c r="A211" s="15"/>
      <c r="B211" s="16"/>
      <c r="C211" s="18" t="s">
        <v>12</v>
      </c>
      <c r="D211" s="17">
        <f t="shared" ref="D211:D214" si="53">SUM(E211:H211)</f>
        <v>0</v>
      </c>
      <c r="E211" s="17"/>
      <c r="F211" s="17"/>
      <c r="G211" s="17"/>
      <c r="H211" s="17"/>
    </row>
    <row r="212" spans="1:9" x14ac:dyDescent="0.25">
      <c r="A212" s="15"/>
      <c r="B212" s="16"/>
      <c r="C212" s="18" t="s">
        <v>13</v>
      </c>
      <c r="D212" s="17">
        <f t="shared" si="53"/>
        <v>0.04</v>
      </c>
      <c r="E212" s="17"/>
      <c r="F212" s="17">
        <f>F213</f>
        <v>0.04</v>
      </c>
      <c r="G212" s="17"/>
      <c r="H212" s="17"/>
    </row>
    <row r="213" spans="1:9" x14ac:dyDescent="0.25">
      <c r="A213" s="15"/>
      <c r="B213" s="16"/>
      <c r="C213" s="8" t="s">
        <v>68</v>
      </c>
      <c r="D213" s="14">
        <f t="shared" si="53"/>
        <v>0.04</v>
      </c>
      <c r="E213" s="14"/>
      <c r="F213" s="14">
        <v>0.04</v>
      </c>
      <c r="G213" s="14"/>
      <c r="H213" s="14"/>
    </row>
    <row r="214" spans="1:9" x14ac:dyDescent="0.25">
      <c r="A214" s="15"/>
      <c r="B214" s="16"/>
      <c r="C214" s="18" t="s">
        <v>14</v>
      </c>
      <c r="D214" s="17">
        <f t="shared" si="53"/>
        <v>0</v>
      </c>
      <c r="E214" s="17"/>
      <c r="F214" s="17"/>
      <c r="G214" s="17"/>
      <c r="H214" s="17"/>
    </row>
    <row r="215" spans="1:9" x14ac:dyDescent="0.25">
      <c r="A215" s="15"/>
      <c r="B215" s="16" t="s">
        <v>16</v>
      </c>
      <c r="C215" s="16"/>
      <c r="D215" s="17">
        <f>D210+D211+D212+D214</f>
        <v>0.04</v>
      </c>
      <c r="E215" s="17">
        <f t="shared" ref="E215:H215" si="54">E210+E211+E212+E214</f>
        <v>0</v>
      </c>
      <c r="F215" s="17">
        <f t="shared" si="54"/>
        <v>0.04</v>
      </c>
      <c r="G215" s="17">
        <f t="shared" si="54"/>
        <v>0</v>
      </c>
      <c r="H215" s="17">
        <f t="shared" si="54"/>
        <v>0</v>
      </c>
    </row>
    <row r="216" spans="1:9" x14ac:dyDescent="0.25">
      <c r="A216" s="15" t="s">
        <v>114</v>
      </c>
      <c r="B216" s="4" t="s">
        <v>31</v>
      </c>
      <c r="C216" s="16"/>
      <c r="D216" s="17"/>
      <c r="E216" s="17"/>
      <c r="F216" s="17"/>
      <c r="G216" s="17"/>
      <c r="H216" s="17"/>
    </row>
    <row r="217" spans="1:9" x14ac:dyDescent="0.25">
      <c r="A217" s="15"/>
      <c r="B217" s="16"/>
      <c r="C217" s="18" t="s">
        <v>11</v>
      </c>
      <c r="D217" s="17">
        <f>SUM(E217:H217)</f>
        <v>0</v>
      </c>
      <c r="E217" s="17"/>
      <c r="F217" s="17"/>
      <c r="G217" s="17"/>
      <c r="H217" s="17"/>
    </row>
    <row r="218" spans="1:9" x14ac:dyDescent="0.25">
      <c r="A218" s="15"/>
      <c r="B218" s="16"/>
      <c r="C218" s="18" t="s">
        <v>12</v>
      </c>
      <c r="D218" s="17">
        <f t="shared" ref="D218:D227" si="55">SUM(E218:H218)</f>
        <v>0</v>
      </c>
      <c r="E218" s="17"/>
      <c r="F218" s="17">
        <f>F219</f>
        <v>0</v>
      </c>
      <c r="G218" s="17"/>
      <c r="H218" s="17"/>
    </row>
    <row r="219" spans="1:9" x14ac:dyDescent="0.25">
      <c r="A219" s="15"/>
      <c r="B219" s="16"/>
      <c r="C219" s="8" t="s">
        <v>72</v>
      </c>
      <c r="D219" s="14">
        <f t="shared" si="55"/>
        <v>0</v>
      </c>
      <c r="E219" s="14"/>
      <c r="F219" s="14">
        <v>0</v>
      </c>
      <c r="G219" s="14"/>
      <c r="H219" s="14"/>
    </row>
    <row r="220" spans="1:9" x14ac:dyDescent="0.25">
      <c r="A220" s="15"/>
      <c r="B220" s="16"/>
      <c r="C220" s="18" t="s">
        <v>13</v>
      </c>
      <c r="D220" s="17">
        <f t="shared" si="55"/>
        <v>0.1</v>
      </c>
      <c r="E220" s="17">
        <f>SUM(E221:E223)</f>
        <v>0</v>
      </c>
      <c r="F220" s="17">
        <f>SUM(F221:F223)</f>
        <v>0</v>
      </c>
      <c r="G220" s="17">
        <f>SUM(G221:G223)</f>
        <v>0</v>
      </c>
      <c r="H220" s="17">
        <f>SUM(H221:H223)</f>
        <v>0.1</v>
      </c>
    </row>
    <row r="221" spans="1:9" x14ac:dyDescent="0.25">
      <c r="A221" s="15"/>
      <c r="B221" s="16"/>
      <c r="C221" s="8" t="s">
        <v>59</v>
      </c>
      <c r="D221" s="14">
        <f t="shared" si="55"/>
        <v>0.1</v>
      </c>
      <c r="E221" s="7">
        <v>0</v>
      </c>
      <c r="F221" s="7">
        <v>0</v>
      </c>
      <c r="G221" s="19">
        <v>0</v>
      </c>
      <c r="H221" s="7">
        <f>100/1000</f>
        <v>0.1</v>
      </c>
    </row>
    <row r="222" spans="1:9" ht="18.75" x14ac:dyDescent="0.3">
      <c r="A222" s="15"/>
      <c r="B222" s="16"/>
      <c r="C222" s="5" t="s">
        <v>74</v>
      </c>
      <c r="D222" s="14">
        <f t="shared" si="55"/>
        <v>0</v>
      </c>
      <c r="E222" s="7"/>
      <c r="F222" s="7">
        <v>0</v>
      </c>
      <c r="G222" s="7"/>
      <c r="H222" s="7"/>
      <c r="I222" s="21"/>
    </row>
    <row r="223" spans="1:9" x14ac:dyDescent="0.25">
      <c r="A223" s="15"/>
      <c r="B223" s="16"/>
      <c r="C223" s="5" t="s">
        <v>72</v>
      </c>
      <c r="D223" s="14">
        <f t="shared" si="55"/>
        <v>0</v>
      </c>
      <c r="E223" s="7"/>
      <c r="F223" s="7">
        <v>0</v>
      </c>
      <c r="G223" s="7"/>
      <c r="H223" s="7"/>
    </row>
    <row r="224" spans="1:9" x14ac:dyDescent="0.25">
      <c r="A224" s="15"/>
      <c r="B224" s="16"/>
      <c r="C224" s="18" t="s">
        <v>14</v>
      </c>
      <c r="D224" s="17">
        <f t="shared" si="55"/>
        <v>2.9108000000000001</v>
      </c>
      <c r="E224" s="17">
        <f>SUM(E225:E227)</f>
        <v>0</v>
      </c>
      <c r="F224" s="17">
        <f t="shared" ref="F224:H224" si="56">SUM(F225:F227)</f>
        <v>6.08E-2</v>
      </c>
      <c r="G224" s="17">
        <f t="shared" si="56"/>
        <v>0</v>
      </c>
      <c r="H224" s="17">
        <f t="shared" si="56"/>
        <v>2.85</v>
      </c>
    </row>
    <row r="225" spans="1:8" x14ac:dyDescent="0.25">
      <c r="A225" s="15"/>
      <c r="B225" s="16"/>
      <c r="C225" s="5" t="s">
        <v>67</v>
      </c>
      <c r="D225" s="14">
        <f t="shared" si="55"/>
        <v>2.75</v>
      </c>
      <c r="E225" s="7">
        <v>0</v>
      </c>
      <c r="F225" s="7"/>
      <c r="G225" s="7"/>
      <c r="H225" s="7">
        <f>2750/1000</f>
        <v>2.75</v>
      </c>
    </row>
    <row r="226" spans="1:8" x14ac:dyDescent="0.25">
      <c r="A226" s="15"/>
      <c r="B226" s="16"/>
      <c r="C226" s="8" t="s">
        <v>59</v>
      </c>
      <c r="D226" s="14">
        <f t="shared" si="55"/>
        <v>0.1</v>
      </c>
      <c r="E226" s="7">
        <v>0</v>
      </c>
      <c r="F226" s="7">
        <v>0</v>
      </c>
      <c r="G226" s="19">
        <v>0</v>
      </c>
      <c r="H226" s="7">
        <f>100/1000</f>
        <v>0.1</v>
      </c>
    </row>
    <row r="227" spans="1:8" x14ac:dyDescent="0.25">
      <c r="A227" s="15"/>
      <c r="B227" s="16"/>
      <c r="C227" s="5" t="s">
        <v>68</v>
      </c>
      <c r="D227" s="14">
        <f t="shared" si="55"/>
        <v>6.08E-2</v>
      </c>
      <c r="E227" s="7"/>
      <c r="F227" s="7">
        <v>6.08E-2</v>
      </c>
      <c r="G227" s="7"/>
      <c r="H227" s="7"/>
    </row>
    <row r="228" spans="1:8" x14ac:dyDescent="0.25">
      <c r="A228" s="15"/>
      <c r="B228" s="16" t="s">
        <v>16</v>
      </c>
      <c r="C228" s="16"/>
      <c r="D228" s="17">
        <f>D217+D218+D220+D224</f>
        <v>3.0108000000000001</v>
      </c>
      <c r="E228" s="17">
        <f>E217+E218+E220+E224</f>
        <v>0</v>
      </c>
      <c r="F228" s="17">
        <f>F217+F218+F220+F224</f>
        <v>6.08E-2</v>
      </c>
      <c r="G228" s="17">
        <f>G217+G218+G220+G224</f>
        <v>0</v>
      </c>
      <c r="H228" s="17">
        <f>H217+H218+H220+H224</f>
        <v>2.95</v>
      </c>
    </row>
    <row r="229" spans="1:8" x14ac:dyDescent="0.25">
      <c r="A229" s="15" t="s">
        <v>115</v>
      </c>
      <c r="B229" s="4" t="s">
        <v>32</v>
      </c>
      <c r="C229" s="16"/>
      <c r="D229" s="17"/>
      <c r="E229" s="17"/>
      <c r="F229" s="17"/>
      <c r="G229" s="17"/>
      <c r="H229" s="17"/>
    </row>
    <row r="230" spans="1:8" x14ac:dyDescent="0.25">
      <c r="A230" s="15"/>
      <c r="B230" s="16"/>
      <c r="C230" s="18" t="s">
        <v>11</v>
      </c>
      <c r="D230" s="17">
        <f>SUM(E230:H230)</f>
        <v>0</v>
      </c>
      <c r="E230" s="17"/>
      <c r="F230" s="17"/>
      <c r="G230" s="17"/>
      <c r="H230" s="17"/>
    </row>
    <row r="231" spans="1:8" x14ac:dyDescent="0.25">
      <c r="A231" s="15"/>
      <c r="B231" s="16"/>
      <c r="C231" s="18" t="s">
        <v>12</v>
      </c>
      <c r="D231" s="17">
        <f t="shared" ref="D231:D235" si="57">SUM(E231:H231)</f>
        <v>0</v>
      </c>
      <c r="E231" s="17"/>
      <c r="F231" s="17">
        <f>F232</f>
        <v>0</v>
      </c>
      <c r="G231" s="17"/>
      <c r="H231" s="17"/>
    </row>
    <row r="232" spans="1:8" x14ac:dyDescent="0.25">
      <c r="A232" s="15"/>
      <c r="B232" s="16"/>
      <c r="C232" s="8" t="s">
        <v>66</v>
      </c>
      <c r="D232" s="14">
        <f t="shared" si="57"/>
        <v>0</v>
      </c>
      <c r="E232" s="14"/>
      <c r="F232" s="14">
        <v>0</v>
      </c>
      <c r="G232" s="14"/>
      <c r="H232" s="14"/>
    </row>
    <row r="233" spans="1:8" x14ac:dyDescent="0.25">
      <c r="A233" s="15"/>
      <c r="B233" s="16"/>
      <c r="C233" s="18" t="s">
        <v>13</v>
      </c>
      <c r="D233" s="17">
        <f t="shared" si="57"/>
        <v>0</v>
      </c>
      <c r="E233" s="17"/>
      <c r="F233" s="17">
        <f>F234</f>
        <v>0</v>
      </c>
      <c r="G233" s="17"/>
      <c r="H233" s="17"/>
    </row>
    <row r="234" spans="1:8" x14ac:dyDescent="0.25">
      <c r="A234" s="15"/>
      <c r="B234" s="16"/>
      <c r="C234" s="8" t="s">
        <v>66</v>
      </c>
      <c r="D234" s="14">
        <f t="shared" ref="D234" si="58">SUM(E234:H234)</f>
        <v>0</v>
      </c>
      <c r="E234" s="14"/>
      <c r="F234" s="14">
        <v>0</v>
      </c>
      <c r="G234" s="14"/>
      <c r="H234" s="14"/>
    </row>
    <row r="235" spans="1:8" x14ac:dyDescent="0.25">
      <c r="A235" s="15"/>
      <c r="B235" s="16"/>
      <c r="C235" s="18" t="s">
        <v>14</v>
      </c>
      <c r="D235" s="17">
        <f t="shared" si="57"/>
        <v>0</v>
      </c>
      <c r="E235" s="17"/>
      <c r="F235" s="17"/>
      <c r="G235" s="17"/>
      <c r="H235" s="17"/>
    </row>
    <row r="236" spans="1:8" ht="15.75" x14ac:dyDescent="0.25">
      <c r="A236" s="31"/>
      <c r="B236" s="32" t="s">
        <v>16</v>
      </c>
      <c r="C236" s="32"/>
      <c r="D236" s="33">
        <f>D230+D231+D233+D235</f>
        <v>0</v>
      </c>
      <c r="E236" s="33">
        <f t="shared" ref="E236:H236" si="59">E230+E231+E233+E235</f>
        <v>0</v>
      </c>
      <c r="F236" s="33">
        <f t="shared" si="59"/>
        <v>0</v>
      </c>
      <c r="G236" s="33">
        <f t="shared" si="59"/>
        <v>0</v>
      </c>
      <c r="H236" s="33">
        <f t="shared" si="59"/>
        <v>0</v>
      </c>
    </row>
    <row r="237" spans="1:8" ht="28.5" x14ac:dyDescent="0.25">
      <c r="A237" s="15" t="s">
        <v>116</v>
      </c>
      <c r="B237" s="4" t="s">
        <v>132</v>
      </c>
      <c r="C237" s="16"/>
      <c r="D237" s="17"/>
      <c r="E237" s="17"/>
      <c r="F237" s="17"/>
      <c r="G237" s="17"/>
      <c r="H237" s="17"/>
    </row>
    <row r="238" spans="1:8" x14ac:dyDescent="0.25">
      <c r="A238" s="15"/>
      <c r="B238" s="16"/>
      <c r="C238" s="18" t="s">
        <v>11</v>
      </c>
      <c r="D238" s="17">
        <f>SUM(E238:H238)</f>
        <v>0</v>
      </c>
      <c r="E238" s="17"/>
      <c r="F238" s="17"/>
      <c r="G238" s="17"/>
      <c r="H238" s="17"/>
    </row>
    <row r="239" spans="1:8" x14ac:dyDescent="0.25">
      <c r="A239" s="15"/>
      <c r="B239" s="16"/>
      <c r="C239" s="18" t="s">
        <v>12</v>
      </c>
      <c r="D239" s="17">
        <f t="shared" ref="D239:D242" si="60">SUM(E239:H239)</f>
        <v>0</v>
      </c>
      <c r="E239" s="17"/>
      <c r="F239" s="17"/>
      <c r="G239" s="17"/>
      <c r="H239" s="17"/>
    </row>
    <row r="240" spans="1:8" x14ac:dyDescent="0.25">
      <c r="A240" s="15"/>
      <c r="B240" s="16"/>
      <c r="C240" s="18" t="s">
        <v>13</v>
      </c>
      <c r="D240" s="17">
        <f t="shared" si="60"/>
        <v>6.5000000000000002E-2</v>
      </c>
      <c r="E240" s="17"/>
      <c r="F240" s="17">
        <f>F241</f>
        <v>6.5000000000000002E-2</v>
      </c>
      <c r="G240" s="17"/>
      <c r="H240" s="17"/>
    </row>
    <row r="241" spans="1:8" x14ac:dyDescent="0.25">
      <c r="A241" s="15"/>
      <c r="B241" s="16"/>
      <c r="C241" s="8" t="s">
        <v>61</v>
      </c>
      <c r="D241" s="14">
        <f t="shared" si="60"/>
        <v>6.5000000000000002E-2</v>
      </c>
      <c r="E241" s="14"/>
      <c r="F241" s="14">
        <v>6.5000000000000002E-2</v>
      </c>
      <c r="G241" s="14"/>
      <c r="H241" s="14"/>
    </row>
    <row r="242" spans="1:8" x14ac:dyDescent="0.25">
      <c r="A242" s="15"/>
      <c r="B242" s="16"/>
      <c r="C242" s="18" t="s">
        <v>14</v>
      </c>
      <c r="D242" s="17">
        <f t="shared" si="60"/>
        <v>0</v>
      </c>
      <c r="E242" s="17"/>
      <c r="F242" s="17"/>
      <c r="G242" s="17"/>
      <c r="H242" s="17"/>
    </row>
    <row r="243" spans="1:8" ht="15.75" x14ac:dyDescent="0.25">
      <c r="A243" s="31"/>
      <c r="B243" s="32" t="s">
        <v>16</v>
      </c>
      <c r="C243" s="32"/>
      <c r="D243" s="33">
        <f>D238+D239+D240+D242</f>
        <v>6.5000000000000002E-2</v>
      </c>
      <c r="E243" s="33">
        <f>E238+E239+E240+E242</f>
        <v>0</v>
      </c>
      <c r="F243" s="33">
        <f>F238+F239+F240+F242</f>
        <v>6.5000000000000002E-2</v>
      </c>
      <c r="G243" s="33">
        <f>G238+G239+G240+G242</f>
        <v>0</v>
      </c>
      <c r="H243" s="33">
        <f>H238+H239+H240+H242</f>
        <v>0</v>
      </c>
    </row>
    <row r="244" spans="1:8" x14ac:dyDescent="0.25">
      <c r="A244" s="15" t="s">
        <v>117</v>
      </c>
      <c r="B244" s="4" t="s">
        <v>164</v>
      </c>
      <c r="C244" s="16"/>
      <c r="D244" s="17"/>
      <c r="E244" s="17"/>
      <c r="F244" s="17"/>
      <c r="G244" s="17"/>
      <c r="H244" s="17"/>
    </row>
    <row r="245" spans="1:8" x14ac:dyDescent="0.25">
      <c r="A245" s="15"/>
      <c r="B245" s="16"/>
      <c r="C245" s="18" t="s">
        <v>11</v>
      </c>
      <c r="D245" s="17">
        <f>SUM(E245:H245)</f>
        <v>0</v>
      </c>
      <c r="E245" s="17"/>
      <c r="F245" s="17"/>
      <c r="G245" s="17"/>
      <c r="H245" s="17"/>
    </row>
    <row r="246" spans="1:8" x14ac:dyDescent="0.25">
      <c r="A246" s="15"/>
      <c r="B246" s="16"/>
      <c r="C246" s="18" t="s">
        <v>12</v>
      </c>
      <c r="D246" s="17">
        <f t="shared" ref="D246:D249" si="61">SUM(E246:H246)</f>
        <v>0</v>
      </c>
      <c r="E246" s="17"/>
      <c r="F246" s="17"/>
      <c r="G246" s="17"/>
      <c r="H246" s="17"/>
    </row>
    <row r="247" spans="1:8" x14ac:dyDescent="0.25">
      <c r="A247" s="15"/>
      <c r="B247" s="16"/>
      <c r="C247" s="18" t="s">
        <v>13</v>
      </c>
      <c r="D247" s="17">
        <f t="shared" si="61"/>
        <v>0</v>
      </c>
      <c r="E247" s="17"/>
      <c r="F247" s="17"/>
      <c r="G247" s="17"/>
      <c r="H247" s="17"/>
    </row>
    <row r="248" spans="1:8" x14ac:dyDescent="0.25">
      <c r="A248" s="15"/>
      <c r="B248" s="16"/>
      <c r="C248" s="18" t="s">
        <v>14</v>
      </c>
      <c r="D248" s="17">
        <f t="shared" si="61"/>
        <v>4.8000000000000001E-2</v>
      </c>
      <c r="E248" s="17">
        <f>E249</f>
        <v>0</v>
      </c>
      <c r="F248" s="17">
        <f t="shared" ref="F248:H248" si="62">F249</f>
        <v>0</v>
      </c>
      <c r="G248" s="17">
        <f t="shared" si="62"/>
        <v>4.8000000000000001E-2</v>
      </c>
      <c r="H248" s="17">
        <f t="shared" si="62"/>
        <v>0</v>
      </c>
    </row>
    <row r="249" spans="1:8" x14ac:dyDescent="0.25">
      <c r="A249" s="15"/>
      <c r="B249" s="16"/>
      <c r="C249" s="8" t="s">
        <v>165</v>
      </c>
      <c r="D249" s="14">
        <f t="shared" si="61"/>
        <v>4.8000000000000001E-2</v>
      </c>
      <c r="E249" s="14"/>
      <c r="F249" s="14"/>
      <c r="G249" s="14">
        <v>4.8000000000000001E-2</v>
      </c>
      <c r="H249" s="14"/>
    </row>
    <row r="250" spans="1:8" ht="15.75" x14ac:dyDescent="0.25">
      <c r="A250" s="31"/>
      <c r="B250" s="32" t="s">
        <v>16</v>
      </c>
      <c r="C250" s="32"/>
      <c r="D250" s="33">
        <f>D245+D246+D247+D248</f>
        <v>4.8000000000000001E-2</v>
      </c>
      <c r="E250" s="33">
        <f>E245+E246+E247+E248</f>
        <v>0</v>
      </c>
      <c r="F250" s="33">
        <f>F245+F246+F247+F248</f>
        <v>0</v>
      </c>
      <c r="G250" s="33">
        <f>G245+G246+G247+G248</f>
        <v>4.8000000000000001E-2</v>
      </c>
      <c r="H250" s="33">
        <f>H245+H246+H247+H248</f>
        <v>0</v>
      </c>
    </row>
    <row r="251" spans="1:8" x14ac:dyDescent="0.25">
      <c r="A251" s="15"/>
      <c r="B251" s="39" t="s">
        <v>33</v>
      </c>
      <c r="C251" s="39"/>
      <c r="D251" s="17"/>
      <c r="E251" s="17"/>
      <c r="F251" s="17"/>
      <c r="G251" s="17"/>
      <c r="H251" s="17"/>
    </row>
    <row r="252" spans="1:8" ht="29.25" x14ac:dyDescent="0.25">
      <c r="A252" s="15" t="s">
        <v>118</v>
      </c>
      <c r="B252" s="11" t="s">
        <v>34</v>
      </c>
      <c r="C252" s="16"/>
      <c r="D252" s="17"/>
      <c r="E252" s="17"/>
      <c r="F252" s="17"/>
      <c r="G252" s="17"/>
      <c r="H252" s="17"/>
    </row>
    <row r="253" spans="1:8" x14ac:dyDescent="0.25">
      <c r="A253" s="15"/>
      <c r="B253" s="16"/>
      <c r="C253" s="18" t="s">
        <v>11</v>
      </c>
      <c r="D253" s="17">
        <f>SUM(E253:H253)</f>
        <v>0</v>
      </c>
      <c r="E253" s="17"/>
      <c r="F253" s="17"/>
      <c r="G253" s="17"/>
      <c r="H253" s="17"/>
    </row>
    <row r="254" spans="1:8" x14ac:dyDescent="0.25">
      <c r="A254" s="15"/>
      <c r="B254" s="16"/>
      <c r="C254" s="18" t="s">
        <v>12</v>
      </c>
      <c r="D254" s="17">
        <f t="shared" ref="D254:D263" si="63">SUM(E254:H254)</f>
        <v>16.039850000000001</v>
      </c>
      <c r="E254" s="17">
        <f>SUM(E255:E259)</f>
        <v>7.8913000000000002</v>
      </c>
      <c r="F254" s="17">
        <f>SUM(F255:F259)</f>
        <v>7.8853</v>
      </c>
      <c r="G254" s="17">
        <f>SUM(G255:G259)</f>
        <v>0</v>
      </c>
      <c r="H254" s="17">
        <f>SUM(H255:H259)</f>
        <v>0.26324999999999998</v>
      </c>
    </row>
    <row r="255" spans="1:8" x14ac:dyDescent="0.25">
      <c r="A255" s="15"/>
      <c r="B255" s="16"/>
      <c r="C255" s="5" t="s">
        <v>62</v>
      </c>
      <c r="D255" s="14">
        <f t="shared" si="63"/>
        <v>0.26324999999999998</v>
      </c>
      <c r="E255" s="7">
        <v>0</v>
      </c>
      <c r="F255" s="7">
        <v>0</v>
      </c>
      <c r="G255" s="19">
        <v>0</v>
      </c>
      <c r="H255" s="7">
        <f>195*1.35/1000</f>
        <v>0.26324999999999998</v>
      </c>
    </row>
    <row r="256" spans="1:8" x14ac:dyDescent="0.25">
      <c r="A256" s="15"/>
      <c r="B256" s="16"/>
      <c r="C256" s="5" t="s">
        <v>60</v>
      </c>
      <c r="D256" s="14">
        <f t="shared" si="63"/>
        <v>0</v>
      </c>
      <c r="E256" s="7"/>
      <c r="F256" s="7"/>
      <c r="G256" s="7"/>
      <c r="H256" s="7"/>
    </row>
    <row r="257" spans="1:9" ht="75" x14ac:dyDescent="0.25">
      <c r="A257" s="15"/>
      <c r="B257" s="16"/>
      <c r="C257" s="5" t="s">
        <v>81</v>
      </c>
      <c r="D257" s="14">
        <f t="shared" si="63"/>
        <v>15.7766</v>
      </c>
      <c r="E257" s="46">
        <f>7891.3/1000</f>
        <v>7.8913000000000002</v>
      </c>
      <c r="F257" s="46">
        <v>7.8853</v>
      </c>
      <c r="G257" s="7"/>
      <c r="H257" s="7"/>
    </row>
    <row r="258" spans="1:9" ht="105" x14ac:dyDescent="0.25">
      <c r="A258" s="15"/>
      <c r="B258" s="16"/>
      <c r="C258" s="5" t="s">
        <v>82</v>
      </c>
      <c r="D258" s="14">
        <f t="shared" si="63"/>
        <v>0</v>
      </c>
      <c r="E258" s="47"/>
      <c r="F258" s="47"/>
      <c r="G258" s="7"/>
      <c r="H258" s="7"/>
    </row>
    <row r="259" spans="1:9" ht="90" x14ac:dyDescent="0.25">
      <c r="A259" s="15"/>
      <c r="B259" s="16"/>
      <c r="C259" s="5" t="s">
        <v>83</v>
      </c>
      <c r="D259" s="14">
        <f t="shared" si="63"/>
        <v>0</v>
      </c>
      <c r="E259" s="48"/>
      <c r="F259" s="48"/>
      <c r="G259" s="7"/>
      <c r="H259" s="7"/>
    </row>
    <row r="260" spans="1:9" x14ac:dyDescent="0.25">
      <c r="A260" s="15"/>
      <c r="B260" s="16"/>
      <c r="C260" s="18" t="s">
        <v>13</v>
      </c>
      <c r="D260" s="17">
        <f t="shared" si="63"/>
        <v>4.3308500000000008</v>
      </c>
      <c r="E260" s="17">
        <f>SUM(E261:E266)</f>
        <v>2.4504000000000001</v>
      </c>
      <c r="F260" s="17">
        <f>SUM(F261:F266)</f>
        <v>1.6172</v>
      </c>
      <c r="G260" s="17">
        <f>SUM(G261:G266)</f>
        <v>0</v>
      </c>
      <c r="H260" s="17">
        <f>SUM(H261:H266)</f>
        <v>0.26324999999999998</v>
      </c>
    </row>
    <row r="261" spans="1:9" ht="45" x14ac:dyDescent="0.25">
      <c r="A261" s="15"/>
      <c r="B261" s="16"/>
      <c r="C261" s="5" t="s">
        <v>78</v>
      </c>
      <c r="D261" s="14">
        <f t="shared" si="63"/>
        <v>0.26324999999999998</v>
      </c>
      <c r="E261" s="7"/>
      <c r="F261" s="7">
        <v>0</v>
      </c>
      <c r="G261" s="19">
        <v>0</v>
      </c>
      <c r="H261" s="7">
        <f>195*1.35/1000</f>
        <v>0.26324999999999998</v>
      </c>
    </row>
    <row r="262" spans="1:9" x14ac:dyDescent="0.25">
      <c r="A262" s="15"/>
      <c r="B262" s="16"/>
      <c r="C262" s="5" t="s">
        <v>59</v>
      </c>
      <c r="D262" s="14">
        <f t="shared" si="63"/>
        <v>0</v>
      </c>
      <c r="E262" s="7"/>
      <c r="F262" s="7">
        <v>0</v>
      </c>
      <c r="G262" s="19">
        <v>0</v>
      </c>
      <c r="H262" s="7"/>
    </row>
    <row r="263" spans="1:9" x14ac:dyDescent="0.25">
      <c r="A263" s="15"/>
      <c r="B263" s="16"/>
      <c r="C263" s="5" t="s">
        <v>60</v>
      </c>
      <c r="D263" s="14">
        <f t="shared" si="63"/>
        <v>1.6172</v>
      </c>
      <c r="E263" s="7"/>
      <c r="F263" s="7">
        <f>1.6112+0.006</f>
        <v>1.6172</v>
      </c>
      <c r="G263" s="7"/>
      <c r="H263" s="7"/>
    </row>
    <row r="264" spans="1:9" ht="75" x14ac:dyDescent="0.25">
      <c r="A264" s="15"/>
      <c r="B264" s="16"/>
      <c r="C264" s="5" t="s">
        <v>81</v>
      </c>
      <c r="D264" s="46">
        <f>2450.4/1000</f>
        <v>2.4504000000000001</v>
      </c>
      <c r="E264" s="46">
        <f>2450.4/1000</f>
        <v>2.4504000000000001</v>
      </c>
      <c r="F264" s="7"/>
      <c r="G264" s="7"/>
      <c r="H264" s="7"/>
    </row>
    <row r="265" spans="1:9" ht="105" x14ac:dyDescent="0.25">
      <c r="A265" s="15"/>
      <c r="B265" s="16"/>
      <c r="C265" s="5" t="s">
        <v>82</v>
      </c>
      <c r="D265" s="47"/>
      <c r="E265" s="47"/>
      <c r="F265" s="7"/>
      <c r="G265" s="7"/>
      <c r="H265" s="7"/>
    </row>
    <row r="266" spans="1:9" ht="90" x14ac:dyDescent="0.25">
      <c r="A266" s="15"/>
      <c r="B266" s="16"/>
      <c r="C266" s="5" t="s">
        <v>83</v>
      </c>
      <c r="D266" s="48"/>
      <c r="E266" s="48"/>
      <c r="F266" s="7"/>
      <c r="G266" s="7"/>
      <c r="H266" s="7"/>
    </row>
    <row r="267" spans="1:9" x14ac:dyDescent="0.25">
      <c r="A267" s="15"/>
      <c r="B267" s="16"/>
      <c r="C267" s="18" t="s">
        <v>14</v>
      </c>
      <c r="D267" s="17">
        <f>SUM(E267:H267)</f>
        <v>1.42</v>
      </c>
      <c r="E267" s="17">
        <f>SUM(E268:E271)</f>
        <v>1.2</v>
      </c>
      <c r="F267" s="17">
        <f>SUM(F268:F271)</f>
        <v>0</v>
      </c>
      <c r="G267" s="17">
        <f>SUM(G268:G271)</f>
        <v>0</v>
      </c>
      <c r="H267" s="17">
        <f>SUM(H268:H271)</f>
        <v>0.22</v>
      </c>
    </row>
    <row r="268" spans="1:9" x14ac:dyDescent="0.25">
      <c r="A268" s="15"/>
      <c r="B268" s="16"/>
      <c r="C268" s="12" t="s">
        <v>67</v>
      </c>
      <c r="D268" s="14">
        <f t="shared" ref="D268:D271" si="64">SUM(E268:H268)</f>
        <v>0</v>
      </c>
      <c r="E268" s="7"/>
      <c r="F268" s="7"/>
      <c r="G268" s="19">
        <v>0</v>
      </c>
      <c r="H268" s="7"/>
    </row>
    <row r="269" spans="1:9" x14ac:dyDescent="0.25">
      <c r="A269" s="15"/>
      <c r="B269" s="16"/>
      <c r="C269" s="8" t="s">
        <v>62</v>
      </c>
      <c r="D269" s="14">
        <f t="shared" si="64"/>
        <v>0.22</v>
      </c>
      <c r="E269" s="7">
        <v>0</v>
      </c>
      <c r="F269" s="7">
        <v>0</v>
      </c>
      <c r="G269" s="19">
        <v>0</v>
      </c>
      <c r="H269" s="7">
        <f>220/1000</f>
        <v>0.22</v>
      </c>
    </row>
    <row r="270" spans="1:9" ht="18.75" x14ac:dyDescent="0.3">
      <c r="A270" s="15"/>
      <c r="B270" s="16"/>
      <c r="C270" s="5" t="s">
        <v>59</v>
      </c>
      <c r="D270" s="14">
        <f t="shared" si="64"/>
        <v>0</v>
      </c>
      <c r="E270" s="7"/>
      <c r="F270" s="7">
        <v>0</v>
      </c>
      <c r="G270" s="19">
        <v>0</v>
      </c>
      <c r="H270" s="7"/>
      <c r="I270" s="21"/>
    </row>
    <row r="271" spans="1:9" x14ac:dyDescent="0.25">
      <c r="A271" s="15"/>
      <c r="B271" s="16"/>
      <c r="C271" s="5" t="s">
        <v>60</v>
      </c>
      <c r="D271" s="14">
        <f t="shared" si="64"/>
        <v>1.2</v>
      </c>
      <c r="E271" s="7">
        <f>1200/1000</f>
        <v>1.2</v>
      </c>
      <c r="F271" s="7"/>
      <c r="G271" s="7"/>
      <c r="H271" s="7"/>
    </row>
    <row r="272" spans="1:9" x14ac:dyDescent="0.25">
      <c r="A272" s="15"/>
      <c r="B272" s="16" t="s">
        <v>16</v>
      </c>
      <c r="C272" s="16"/>
      <c r="D272" s="17">
        <f>D253+D254+D260+D267</f>
        <v>21.790700000000001</v>
      </c>
      <c r="E272" s="17">
        <f>E253+E254+E260+E267</f>
        <v>11.541699999999999</v>
      </c>
      <c r="F272" s="17">
        <f>F253+F254+F260+F267</f>
        <v>9.5024999999999995</v>
      </c>
      <c r="G272" s="17">
        <f>G253+G254+G260+G267</f>
        <v>0</v>
      </c>
      <c r="H272" s="17">
        <f>H253+H254+H260+H267</f>
        <v>0.74649999999999994</v>
      </c>
    </row>
    <row r="273" spans="1:8" ht="57" x14ac:dyDescent="0.25">
      <c r="A273" s="15" t="s">
        <v>119</v>
      </c>
      <c r="B273" s="4" t="s">
        <v>35</v>
      </c>
      <c r="C273" s="16"/>
      <c r="D273" s="17"/>
      <c r="E273" s="17"/>
      <c r="F273" s="17"/>
      <c r="G273" s="17"/>
      <c r="H273" s="17"/>
    </row>
    <row r="274" spans="1:8" x14ac:dyDescent="0.25">
      <c r="A274" s="15"/>
      <c r="B274" s="16"/>
      <c r="C274" s="18" t="s">
        <v>11</v>
      </c>
      <c r="D274" s="17">
        <f>SUM(E274:H274)</f>
        <v>0</v>
      </c>
      <c r="E274" s="17"/>
      <c r="F274" s="17"/>
      <c r="G274" s="17"/>
      <c r="H274" s="17"/>
    </row>
    <row r="275" spans="1:8" x14ac:dyDescent="0.25">
      <c r="A275" s="15"/>
      <c r="B275" s="16"/>
      <c r="C275" s="18" t="s">
        <v>12</v>
      </c>
      <c r="D275" s="17">
        <f t="shared" ref="D275:D281" si="65">SUM(E275:H275)</f>
        <v>0</v>
      </c>
      <c r="E275" s="17"/>
      <c r="F275" s="17">
        <f>F276</f>
        <v>0</v>
      </c>
      <c r="G275" s="17"/>
      <c r="H275" s="17"/>
    </row>
    <row r="276" spans="1:8" x14ac:dyDescent="0.25">
      <c r="A276" s="15"/>
      <c r="B276" s="16"/>
      <c r="C276" s="8" t="s">
        <v>62</v>
      </c>
      <c r="D276" s="14">
        <f t="shared" si="65"/>
        <v>0</v>
      </c>
      <c r="E276" s="14"/>
      <c r="F276" s="14">
        <v>0</v>
      </c>
      <c r="G276" s="14"/>
      <c r="H276" s="14"/>
    </row>
    <row r="277" spans="1:8" x14ac:dyDescent="0.25">
      <c r="A277" s="15"/>
      <c r="B277" s="16"/>
      <c r="C277" s="18" t="s">
        <v>13</v>
      </c>
      <c r="D277" s="17">
        <f t="shared" si="65"/>
        <v>2.7609999999999999E-2</v>
      </c>
      <c r="E277" s="17"/>
      <c r="F277" s="17">
        <f>F278</f>
        <v>0</v>
      </c>
      <c r="G277" s="17">
        <f t="shared" ref="G277:H277" si="66">G278</f>
        <v>0</v>
      </c>
      <c r="H277" s="17">
        <f t="shared" si="66"/>
        <v>2.7609999999999999E-2</v>
      </c>
    </row>
    <row r="278" spans="1:8" x14ac:dyDescent="0.25">
      <c r="A278" s="15"/>
      <c r="B278" s="16"/>
      <c r="C278" s="8" t="s">
        <v>62</v>
      </c>
      <c r="D278" s="14">
        <f t="shared" ref="D278" si="67">SUM(E278:H278)</f>
        <v>2.7609999999999999E-2</v>
      </c>
      <c r="E278" s="14"/>
      <c r="F278" s="14">
        <v>0</v>
      </c>
      <c r="G278" s="20">
        <v>0</v>
      </c>
      <c r="H278" s="14">
        <f>27.61/1000</f>
        <v>2.7609999999999999E-2</v>
      </c>
    </row>
    <row r="279" spans="1:8" x14ac:dyDescent="0.25">
      <c r="A279" s="15"/>
      <c r="B279" s="16"/>
      <c r="C279" s="18" t="s">
        <v>14</v>
      </c>
      <c r="D279" s="17">
        <f t="shared" si="65"/>
        <v>0.21761</v>
      </c>
      <c r="E279" s="17"/>
      <c r="F279" s="17"/>
      <c r="G279" s="17">
        <f>SUM(G280:G281)</f>
        <v>0</v>
      </c>
      <c r="H279" s="17">
        <f>SUM(H280:H281)</f>
        <v>0.21761</v>
      </c>
    </row>
    <row r="280" spans="1:8" x14ac:dyDescent="0.25">
      <c r="A280" s="15"/>
      <c r="B280" s="16"/>
      <c r="C280" s="5" t="s">
        <v>62</v>
      </c>
      <c r="D280" s="14">
        <f t="shared" si="65"/>
        <v>2.7609999999999999E-2</v>
      </c>
      <c r="E280" s="7">
        <v>0</v>
      </c>
      <c r="F280" s="7">
        <v>0</v>
      </c>
      <c r="G280" s="20">
        <v>0</v>
      </c>
      <c r="H280" s="7">
        <f>110*0.251/1000</f>
        <v>2.7609999999999999E-2</v>
      </c>
    </row>
    <row r="281" spans="1:8" x14ac:dyDescent="0.25">
      <c r="A281" s="15"/>
      <c r="B281" s="16"/>
      <c r="C281" s="8" t="s">
        <v>59</v>
      </c>
      <c r="D281" s="14">
        <f t="shared" si="65"/>
        <v>0.19</v>
      </c>
      <c r="E281" s="7">
        <v>0</v>
      </c>
      <c r="F281" s="7">
        <v>0</v>
      </c>
      <c r="G281" s="20">
        <v>0</v>
      </c>
      <c r="H281" s="7">
        <f>190/1000</f>
        <v>0.19</v>
      </c>
    </row>
    <row r="282" spans="1:8" x14ac:dyDescent="0.25">
      <c r="A282" s="15"/>
      <c r="B282" s="16" t="s">
        <v>16</v>
      </c>
      <c r="C282" s="16"/>
      <c r="D282" s="17">
        <f>D274+D275+D277+D279</f>
        <v>0.24521999999999999</v>
      </c>
      <c r="E282" s="17">
        <f t="shared" ref="E282:H282" si="68">E274+E275+E277+E279</f>
        <v>0</v>
      </c>
      <c r="F282" s="17">
        <f t="shared" si="68"/>
        <v>0</v>
      </c>
      <c r="G282" s="17">
        <f t="shared" si="68"/>
        <v>0</v>
      </c>
      <c r="H282" s="17">
        <f t="shared" si="68"/>
        <v>0.24521999999999999</v>
      </c>
    </row>
    <row r="283" spans="1:8" ht="28.5" x14ac:dyDescent="0.25">
      <c r="A283" s="15" t="s">
        <v>120</v>
      </c>
      <c r="B283" s="4" t="s">
        <v>36</v>
      </c>
      <c r="C283" s="16"/>
      <c r="D283" s="17"/>
      <c r="E283" s="17"/>
      <c r="F283" s="17"/>
      <c r="G283" s="17"/>
      <c r="H283" s="17"/>
    </row>
    <row r="284" spans="1:8" x14ac:dyDescent="0.25">
      <c r="A284" s="15"/>
      <c r="B284" s="16"/>
      <c r="C284" s="18" t="s">
        <v>11</v>
      </c>
      <c r="D284" s="17">
        <f>SUM(E284:H284)</f>
        <v>0</v>
      </c>
      <c r="E284" s="17"/>
      <c r="F284" s="17"/>
      <c r="G284" s="17"/>
      <c r="H284" s="17"/>
    </row>
    <row r="285" spans="1:8" x14ac:dyDescent="0.25">
      <c r="A285" s="15"/>
      <c r="B285" s="16"/>
      <c r="C285" s="18" t="s">
        <v>12</v>
      </c>
      <c r="D285" s="17">
        <f t="shared" ref="D285:D291" si="69">SUM(E285:H285)</f>
        <v>0</v>
      </c>
      <c r="E285" s="17"/>
      <c r="F285" s="17">
        <f>F286</f>
        <v>0</v>
      </c>
      <c r="G285" s="17"/>
      <c r="H285" s="17"/>
    </row>
    <row r="286" spans="1:8" x14ac:dyDescent="0.25">
      <c r="A286" s="15"/>
      <c r="B286" s="16"/>
      <c r="C286" s="8" t="s">
        <v>62</v>
      </c>
      <c r="D286" s="14">
        <f t="shared" si="69"/>
        <v>0</v>
      </c>
      <c r="E286" s="14"/>
      <c r="F286" s="14">
        <v>0</v>
      </c>
      <c r="G286" s="14"/>
      <c r="H286" s="14"/>
    </row>
    <row r="287" spans="1:8" x14ac:dyDescent="0.25">
      <c r="A287" s="15"/>
      <c r="B287" s="16"/>
      <c r="C287" s="18" t="s">
        <v>13</v>
      </c>
      <c r="D287" s="17">
        <f>SUM(E287:H287)</f>
        <v>0</v>
      </c>
      <c r="E287" s="17"/>
      <c r="F287" s="17">
        <f>SUM(F288:F289)</f>
        <v>0</v>
      </c>
      <c r="G287" s="17">
        <f>SUM(G288:G289)</f>
        <v>0</v>
      </c>
      <c r="H287" s="17"/>
    </row>
    <row r="288" spans="1:8" x14ac:dyDescent="0.25">
      <c r="A288" s="15"/>
      <c r="B288" s="16"/>
      <c r="C288" s="5" t="s">
        <v>59</v>
      </c>
      <c r="D288" s="14">
        <f t="shared" ref="D288:D289" si="70">SUM(E288:H288)</f>
        <v>0</v>
      </c>
      <c r="E288" s="7">
        <v>0</v>
      </c>
      <c r="F288" s="7">
        <v>0</v>
      </c>
      <c r="G288" s="19">
        <v>0</v>
      </c>
      <c r="H288" s="7">
        <v>0</v>
      </c>
    </row>
    <row r="289" spans="1:9" x14ac:dyDescent="0.25">
      <c r="A289" s="15"/>
      <c r="B289" s="16"/>
      <c r="C289" s="5" t="s">
        <v>62</v>
      </c>
      <c r="D289" s="14">
        <f t="shared" si="70"/>
        <v>0</v>
      </c>
      <c r="E289" s="7"/>
      <c r="F289" s="7">
        <v>0</v>
      </c>
      <c r="G289" s="7"/>
      <c r="H289" s="7"/>
    </row>
    <row r="290" spans="1:9" x14ac:dyDescent="0.25">
      <c r="A290" s="15"/>
      <c r="B290" s="16"/>
      <c r="C290" s="18" t="s">
        <v>14</v>
      </c>
      <c r="D290" s="17">
        <f t="shared" si="69"/>
        <v>0</v>
      </c>
      <c r="E290" s="17"/>
      <c r="F290" s="17">
        <f>F291</f>
        <v>0</v>
      </c>
      <c r="G290" s="17">
        <f>G291</f>
        <v>0</v>
      </c>
      <c r="H290" s="17"/>
    </row>
    <row r="291" spans="1:9" ht="18.75" x14ac:dyDescent="0.3">
      <c r="A291" s="15"/>
      <c r="B291" s="16"/>
      <c r="C291" s="8" t="s">
        <v>59</v>
      </c>
      <c r="D291" s="14">
        <f t="shared" si="69"/>
        <v>0</v>
      </c>
      <c r="E291" s="14"/>
      <c r="F291" s="14">
        <v>0</v>
      </c>
      <c r="G291" s="20">
        <v>0</v>
      </c>
      <c r="H291" s="14"/>
      <c r="I291" s="21"/>
    </row>
    <row r="292" spans="1:9" x14ac:dyDescent="0.25">
      <c r="A292" s="15"/>
      <c r="B292" s="16" t="s">
        <v>16</v>
      </c>
      <c r="C292" s="16"/>
      <c r="D292" s="17">
        <f>D284+D285+D287+D290</f>
        <v>0</v>
      </c>
      <c r="E292" s="17">
        <f t="shared" ref="E292:H292" si="71">E284+E285+E287+E290</f>
        <v>0</v>
      </c>
      <c r="F292" s="17">
        <f t="shared" si="71"/>
        <v>0</v>
      </c>
      <c r="G292" s="17">
        <f t="shared" si="71"/>
        <v>0</v>
      </c>
      <c r="H292" s="17">
        <f t="shared" si="71"/>
        <v>0</v>
      </c>
    </row>
    <row r="293" spans="1:9" ht="28.5" x14ac:dyDescent="0.25">
      <c r="A293" s="15" t="s">
        <v>121</v>
      </c>
      <c r="B293" s="4" t="s">
        <v>37</v>
      </c>
      <c r="C293" s="16"/>
      <c r="D293" s="17"/>
      <c r="E293" s="17"/>
      <c r="F293" s="17"/>
      <c r="G293" s="17"/>
      <c r="H293" s="17"/>
    </row>
    <row r="294" spans="1:9" x14ac:dyDescent="0.25">
      <c r="A294" s="15"/>
      <c r="B294" s="16"/>
      <c r="C294" s="18" t="s">
        <v>11</v>
      </c>
      <c r="D294" s="17">
        <f>SUM(E294:H294)</f>
        <v>0</v>
      </c>
      <c r="E294" s="17"/>
      <c r="F294" s="17"/>
      <c r="G294" s="17"/>
      <c r="H294" s="17"/>
    </row>
    <row r="295" spans="1:9" x14ac:dyDescent="0.25">
      <c r="A295" s="15"/>
      <c r="B295" s="16"/>
      <c r="C295" s="18" t="s">
        <v>12</v>
      </c>
      <c r="D295" s="17">
        <f t="shared" ref="D295:D299" si="72">SUM(E295:H295)</f>
        <v>0</v>
      </c>
      <c r="E295" s="17">
        <v>0</v>
      </c>
      <c r="F295" s="17"/>
      <c r="G295" s="17"/>
      <c r="H295" s="17"/>
    </row>
    <row r="296" spans="1:9" x14ac:dyDescent="0.25">
      <c r="A296" s="15"/>
      <c r="B296" s="16"/>
      <c r="C296" s="18" t="s">
        <v>13</v>
      </c>
      <c r="D296" s="17">
        <f t="shared" si="72"/>
        <v>1.1012</v>
      </c>
      <c r="E296" s="17"/>
      <c r="F296" s="17">
        <f>SUM(F297:F298)</f>
        <v>1.1012</v>
      </c>
      <c r="G296" s="17"/>
      <c r="H296" s="17"/>
    </row>
    <row r="297" spans="1:9" ht="37.5" x14ac:dyDescent="0.25">
      <c r="A297" s="15"/>
      <c r="B297" s="16"/>
      <c r="C297" s="5" t="s">
        <v>80</v>
      </c>
      <c r="D297" s="14">
        <f t="shared" si="72"/>
        <v>0</v>
      </c>
      <c r="E297" s="17"/>
      <c r="F297" s="14">
        <v>0</v>
      </c>
      <c r="G297" s="17"/>
      <c r="H297" s="17"/>
    </row>
    <row r="298" spans="1:9" x14ac:dyDescent="0.25">
      <c r="A298" s="15"/>
      <c r="B298" s="16"/>
      <c r="C298" s="8" t="s">
        <v>60</v>
      </c>
      <c r="D298" s="14">
        <f t="shared" si="72"/>
        <v>1.1012</v>
      </c>
      <c r="E298" s="17"/>
      <c r="F298" s="14">
        <v>1.1012</v>
      </c>
      <c r="G298" s="17"/>
      <c r="H298" s="17"/>
    </row>
    <row r="299" spans="1:9" x14ac:dyDescent="0.25">
      <c r="A299" s="15"/>
      <c r="B299" s="16"/>
      <c r="C299" s="18" t="s">
        <v>14</v>
      </c>
      <c r="D299" s="17">
        <f t="shared" si="72"/>
        <v>0</v>
      </c>
      <c r="E299" s="17"/>
      <c r="F299" s="17"/>
      <c r="G299" s="17"/>
      <c r="H299" s="17"/>
    </row>
    <row r="300" spans="1:9" x14ac:dyDescent="0.25">
      <c r="A300" s="15"/>
      <c r="B300" s="16" t="s">
        <v>16</v>
      </c>
      <c r="C300" s="16"/>
      <c r="D300" s="17">
        <f>D294+D295+D296+D299</f>
        <v>1.1012</v>
      </c>
      <c r="E300" s="17">
        <f>E294+E295+E296+E299</f>
        <v>0</v>
      </c>
      <c r="F300" s="17">
        <f>F294+F295+F296+F299</f>
        <v>1.1012</v>
      </c>
      <c r="G300" s="17">
        <f>G294+G295+G296+G299</f>
        <v>0</v>
      </c>
      <c r="H300" s="17">
        <f>H294+H295+H296+H299</f>
        <v>0</v>
      </c>
    </row>
    <row r="301" spans="1:9" ht="29.25" x14ac:dyDescent="0.25">
      <c r="A301" s="15" t="s">
        <v>122</v>
      </c>
      <c r="B301" s="9" t="s">
        <v>38</v>
      </c>
      <c r="C301" s="16"/>
      <c r="D301" s="17"/>
      <c r="E301" s="17"/>
      <c r="F301" s="17"/>
      <c r="G301" s="17"/>
      <c r="H301" s="17"/>
    </row>
    <row r="302" spans="1:9" x14ac:dyDescent="0.25">
      <c r="A302" s="15"/>
      <c r="B302" s="16"/>
      <c r="C302" s="18" t="s">
        <v>11</v>
      </c>
      <c r="D302" s="17">
        <f>SUM(E302:H302)</f>
        <v>0</v>
      </c>
      <c r="E302" s="17"/>
      <c r="F302" s="17"/>
      <c r="G302" s="17"/>
      <c r="H302" s="17"/>
    </row>
    <row r="303" spans="1:9" x14ac:dyDescent="0.25">
      <c r="A303" s="15"/>
      <c r="B303" s="16"/>
      <c r="C303" s="18" t="s">
        <v>12</v>
      </c>
      <c r="D303" s="17">
        <f t="shared" ref="D303:D307" si="73">SUM(E303:H303)</f>
        <v>0.16500000000000001</v>
      </c>
      <c r="E303" s="17"/>
      <c r="F303" s="17"/>
      <c r="G303" s="17"/>
      <c r="H303" s="17">
        <f>H304</f>
        <v>0.16500000000000001</v>
      </c>
    </row>
    <row r="304" spans="1:9" x14ac:dyDescent="0.25">
      <c r="A304" s="15"/>
      <c r="B304" s="16"/>
      <c r="C304" s="8" t="s">
        <v>61</v>
      </c>
      <c r="D304" s="14">
        <f t="shared" si="73"/>
        <v>0.16500000000000001</v>
      </c>
      <c r="E304" s="14"/>
      <c r="F304" s="14"/>
      <c r="G304" s="14"/>
      <c r="H304" s="14">
        <f>165/1000</f>
        <v>0.16500000000000001</v>
      </c>
      <c r="I304" s="6"/>
    </row>
    <row r="305" spans="1:8" x14ac:dyDescent="0.25">
      <c r="A305" s="15"/>
      <c r="B305" s="16"/>
      <c r="C305" s="18" t="s">
        <v>13</v>
      </c>
      <c r="D305" s="17">
        <f t="shared" si="73"/>
        <v>0.16500000000000001</v>
      </c>
      <c r="E305" s="17"/>
      <c r="F305" s="17"/>
      <c r="G305" s="17"/>
      <c r="H305" s="17">
        <f>H306</f>
        <v>0.16500000000000001</v>
      </c>
    </row>
    <row r="306" spans="1:8" x14ac:dyDescent="0.25">
      <c r="A306" s="15"/>
      <c r="B306" s="16"/>
      <c r="C306" s="8" t="s">
        <v>61</v>
      </c>
      <c r="D306" s="14">
        <f t="shared" si="73"/>
        <v>0.16500000000000001</v>
      </c>
      <c r="E306" s="14"/>
      <c r="F306" s="14"/>
      <c r="G306" s="14"/>
      <c r="H306" s="14">
        <f>165/1000</f>
        <v>0.16500000000000001</v>
      </c>
    </row>
    <row r="307" spans="1:8" x14ac:dyDescent="0.25">
      <c r="A307" s="15"/>
      <c r="B307" s="16"/>
      <c r="C307" s="18" t="s">
        <v>14</v>
      </c>
      <c r="D307" s="17">
        <f t="shared" si="73"/>
        <v>0</v>
      </c>
      <c r="E307" s="17"/>
      <c r="F307" s="17"/>
      <c r="G307" s="17"/>
      <c r="H307" s="17"/>
    </row>
    <row r="308" spans="1:8" x14ac:dyDescent="0.25">
      <c r="A308" s="15"/>
      <c r="B308" s="16" t="s">
        <v>16</v>
      </c>
      <c r="C308" s="16"/>
      <c r="D308" s="17">
        <f>D302+D303+D305+D307</f>
        <v>0.33</v>
      </c>
      <c r="E308" s="17">
        <f t="shared" ref="E308:H308" si="74">E302+E303+E305+E307</f>
        <v>0</v>
      </c>
      <c r="F308" s="17">
        <f t="shared" si="74"/>
        <v>0</v>
      </c>
      <c r="G308" s="17">
        <f t="shared" si="74"/>
        <v>0</v>
      </c>
      <c r="H308" s="17">
        <f t="shared" si="74"/>
        <v>0.33</v>
      </c>
    </row>
    <row r="309" spans="1:8" ht="29.25" x14ac:dyDescent="0.25">
      <c r="A309" s="15" t="s">
        <v>123</v>
      </c>
      <c r="B309" s="9" t="s">
        <v>39</v>
      </c>
      <c r="C309" s="16"/>
      <c r="D309" s="17"/>
      <c r="E309" s="17"/>
      <c r="F309" s="17"/>
      <c r="G309" s="17"/>
      <c r="H309" s="17"/>
    </row>
    <row r="310" spans="1:8" x14ac:dyDescent="0.25">
      <c r="A310" s="15"/>
      <c r="B310" s="16"/>
      <c r="C310" s="18" t="s">
        <v>11</v>
      </c>
      <c r="D310" s="17">
        <f>SUM(E310:H310)</f>
        <v>0</v>
      </c>
      <c r="E310" s="17"/>
      <c r="F310" s="17"/>
      <c r="G310" s="17"/>
      <c r="H310" s="17"/>
    </row>
    <row r="311" spans="1:8" x14ac:dyDescent="0.25">
      <c r="A311" s="15"/>
      <c r="B311" s="16"/>
      <c r="C311" s="18" t="s">
        <v>12</v>
      </c>
      <c r="D311" s="17">
        <f t="shared" ref="D311:D325" si="75">SUM(E311:H311)</f>
        <v>0</v>
      </c>
      <c r="E311" s="17"/>
      <c r="F311" s="17"/>
      <c r="G311" s="17"/>
      <c r="H311" s="17"/>
    </row>
    <row r="312" spans="1:8" x14ac:dyDescent="0.25">
      <c r="A312" s="15"/>
      <c r="B312" s="16"/>
      <c r="C312" s="18" t="s">
        <v>13</v>
      </c>
      <c r="D312" s="17">
        <f t="shared" si="75"/>
        <v>0.16800000000000001</v>
      </c>
      <c r="E312" s="17">
        <f>SUM(E313:E320)</f>
        <v>0.1</v>
      </c>
      <c r="F312" s="17">
        <f>SUM(F313:F320)</f>
        <v>6.8000000000000005E-2</v>
      </c>
      <c r="G312" s="17"/>
      <c r="H312" s="17"/>
    </row>
    <row r="313" spans="1:8" x14ac:dyDescent="0.25">
      <c r="A313" s="15"/>
      <c r="B313" s="16"/>
      <c r="C313" s="8" t="s">
        <v>84</v>
      </c>
      <c r="D313" s="14">
        <f t="shared" si="75"/>
        <v>0</v>
      </c>
      <c r="E313" s="7"/>
      <c r="F313" s="7">
        <v>0</v>
      </c>
      <c r="G313" s="7"/>
      <c r="H313" s="7"/>
    </row>
    <row r="314" spans="1:8" ht="30" x14ac:dyDescent="0.25">
      <c r="A314" s="15"/>
      <c r="B314" s="16"/>
      <c r="C314" s="8" t="s">
        <v>85</v>
      </c>
      <c r="D314" s="14">
        <f t="shared" si="75"/>
        <v>0</v>
      </c>
      <c r="E314" s="7"/>
      <c r="F314" s="7">
        <v>0</v>
      </c>
      <c r="G314" s="7"/>
      <c r="H314" s="7"/>
    </row>
    <row r="315" spans="1:8" x14ac:dyDescent="0.25">
      <c r="A315" s="15"/>
      <c r="B315" s="16"/>
      <c r="C315" s="8" t="s">
        <v>86</v>
      </c>
      <c r="D315" s="14">
        <f t="shared" si="75"/>
        <v>0.16800000000000001</v>
      </c>
      <c r="E315" s="7">
        <v>0.1</v>
      </c>
      <c r="F315" s="7">
        <v>6.8000000000000005E-2</v>
      </c>
      <c r="G315" s="7"/>
      <c r="H315" s="7"/>
    </row>
    <row r="316" spans="1:8" x14ac:dyDescent="0.25">
      <c r="A316" s="15"/>
      <c r="B316" s="16"/>
      <c r="C316" s="8" t="s">
        <v>87</v>
      </c>
      <c r="D316" s="14">
        <f t="shared" si="75"/>
        <v>0</v>
      </c>
      <c r="E316" s="7"/>
      <c r="F316" s="7">
        <v>0</v>
      </c>
      <c r="G316" s="7"/>
      <c r="H316" s="7"/>
    </row>
    <row r="317" spans="1:8" ht="30" x14ac:dyDescent="0.25">
      <c r="A317" s="15"/>
      <c r="B317" s="16"/>
      <c r="C317" s="8" t="s">
        <v>88</v>
      </c>
      <c r="D317" s="14">
        <f t="shared" si="75"/>
        <v>0</v>
      </c>
      <c r="E317" s="7">
        <v>0</v>
      </c>
      <c r="F317" s="7">
        <v>0</v>
      </c>
      <c r="G317" s="7"/>
      <c r="H317" s="7"/>
    </row>
    <row r="318" spans="1:8" ht="30" x14ac:dyDescent="0.25">
      <c r="A318" s="15"/>
      <c r="B318" s="16"/>
      <c r="C318" s="8" t="s">
        <v>89</v>
      </c>
      <c r="D318" s="14">
        <f t="shared" si="75"/>
        <v>0</v>
      </c>
      <c r="E318" s="7"/>
      <c r="F318" s="7">
        <v>0</v>
      </c>
      <c r="G318" s="7"/>
      <c r="H318" s="7"/>
    </row>
    <row r="319" spans="1:8" x14ac:dyDescent="0.25">
      <c r="A319" s="15"/>
      <c r="B319" s="16"/>
      <c r="C319" s="8" t="s">
        <v>74</v>
      </c>
      <c r="D319" s="14">
        <f t="shared" si="75"/>
        <v>0</v>
      </c>
      <c r="E319" s="7"/>
      <c r="F319" s="7">
        <v>0</v>
      </c>
      <c r="G319" s="7"/>
      <c r="H319" s="7"/>
    </row>
    <row r="320" spans="1:8" ht="30" x14ac:dyDescent="0.25">
      <c r="A320" s="15"/>
      <c r="B320" s="16"/>
      <c r="C320" s="8" t="s">
        <v>90</v>
      </c>
      <c r="D320" s="14">
        <f t="shared" si="75"/>
        <v>0</v>
      </c>
      <c r="E320" s="7"/>
      <c r="F320" s="7">
        <v>0</v>
      </c>
      <c r="G320" s="7"/>
      <c r="H320" s="7"/>
    </row>
    <row r="321" spans="1:8" x14ac:dyDescent="0.25">
      <c r="A321" s="15"/>
      <c r="B321" s="16"/>
      <c r="C321" s="18" t="s">
        <v>14</v>
      </c>
      <c r="D321" s="17">
        <f t="shared" si="75"/>
        <v>1.1840999999999999</v>
      </c>
      <c r="E321" s="17">
        <f>SUM(E322:E327)</f>
        <v>0.76829999999999998</v>
      </c>
      <c r="F321" s="17">
        <f t="shared" ref="F321:H321" si="76">SUM(F322:F327)</f>
        <v>0.4158</v>
      </c>
      <c r="G321" s="17">
        <f t="shared" si="76"/>
        <v>0</v>
      </c>
      <c r="H321" s="17">
        <f t="shared" si="76"/>
        <v>0</v>
      </c>
    </row>
    <row r="322" spans="1:8" x14ac:dyDescent="0.25">
      <c r="A322" s="15"/>
      <c r="B322" s="16"/>
      <c r="C322" s="8" t="s">
        <v>91</v>
      </c>
      <c r="D322" s="14">
        <f t="shared" si="75"/>
        <v>0.4743</v>
      </c>
      <c r="E322" s="7">
        <f>474.3/1000</f>
        <v>0.4743</v>
      </c>
      <c r="F322" s="7"/>
      <c r="G322" s="7"/>
      <c r="H322" s="7"/>
    </row>
    <row r="323" spans="1:8" x14ac:dyDescent="0.25">
      <c r="A323" s="15"/>
      <c r="B323" s="16"/>
      <c r="C323" s="8" t="s">
        <v>92</v>
      </c>
      <c r="D323" s="14">
        <f t="shared" si="75"/>
        <v>0</v>
      </c>
      <c r="E323" s="7">
        <v>0</v>
      </c>
      <c r="F323" s="7">
        <v>0</v>
      </c>
      <c r="G323" s="7"/>
      <c r="H323" s="7"/>
    </row>
    <row r="324" spans="1:8" ht="30" x14ac:dyDescent="0.25">
      <c r="A324" s="15"/>
      <c r="B324" s="16"/>
      <c r="C324" s="8" t="s">
        <v>93</v>
      </c>
      <c r="D324" s="14">
        <f t="shared" ref="D324" si="77">SUM(E324:H324)</f>
        <v>0.29399999999999998</v>
      </c>
      <c r="E324" s="7">
        <f>294/1000</f>
        <v>0.29399999999999998</v>
      </c>
      <c r="F324" s="7"/>
      <c r="G324" s="7"/>
      <c r="H324" s="7"/>
    </row>
    <row r="325" spans="1:8" x14ac:dyDescent="0.25">
      <c r="A325" s="15"/>
      <c r="B325" s="16"/>
      <c r="C325" s="8" t="s">
        <v>94</v>
      </c>
      <c r="D325" s="14">
        <f t="shared" si="75"/>
        <v>0</v>
      </c>
      <c r="E325" s="7"/>
      <c r="F325" s="7">
        <v>0</v>
      </c>
      <c r="G325" s="7"/>
      <c r="H325" s="7"/>
    </row>
    <row r="326" spans="1:8" ht="30" x14ac:dyDescent="0.25">
      <c r="A326" s="15"/>
      <c r="B326" s="16"/>
      <c r="C326" s="8" t="s">
        <v>85</v>
      </c>
      <c r="D326" s="14"/>
      <c r="E326" s="7"/>
      <c r="F326" s="7">
        <v>6.2199999999999998E-2</v>
      </c>
      <c r="G326" s="7"/>
      <c r="H326" s="7"/>
    </row>
    <row r="327" spans="1:8" ht="30" x14ac:dyDescent="0.25">
      <c r="A327" s="15"/>
      <c r="B327" s="16"/>
      <c r="C327" s="8" t="s">
        <v>88</v>
      </c>
      <c r="D327" s="14"/>
      <c r="E327" s="7"/>
      <c r="F327" s="7">
        <v>0.35360000000000003</v>
      </c>
      <c r="G327" s="7"/>
      <c r="H327" s="7"/>
    </row>
    <row r="328" spans="1:8" x14ac:dyDescent="0.25">
      <c r="A328" s="15"/>
      <c r="B328" s="16" t="s">
        <v>16</v>
      </c>
      <c r="C328" s="16"/>
      <c r="D328" s="17">
        <f>D310+D311+D312+D321</f>
        <v>1.3520999999999999</v>
      </c>
      <c r="E328" s="17">
        <f>E310+E311+E312+E321</f>
        <v>0.86829999999999996</v>
      </c>
      <c r="F328" s="17">
        <f>F310+F311+F312+F321</f>
        <v>0.48380000000000001</v>
      </c>
      <c r="G328" s="17">
        <f>G310+G311+G312+G321</f>
        <v>0</v>
      </c>
      <c r="H328" s="17">
        <f>H310+H311+H312+H321</f>
        <v>0</v>
      </c>
    </row>
    <row r="329" spans="1:8" ht="42.75" x14ac:dyDescent="0.25">
      <c r="A329" s="15" t="s">
        <v>124</v>
      </c>
      <c r="B329" s="4" t="s">
        <v>40</v>
      </c>
      <c r="C329" s="16"/>
      <c r="D329" s="17"/>
      <c r="E329" s="17"/>
      <c r="F329" s="17"/>
      <c r="G329" s="17"/>
      <c r="H329" s="17"/>
    </row>
    <row r="330" spans="1:8" x14ac:dyDescent="0.25">
      <c r="A330" s="15"/>
      <c r="B330" s="16"/>
      <c r="C330" s="18" t="s">
        <v>11</v>
      </c>
      <c r="D330" s="17">
        <f>SUM(E330:H330)</f>
        <v>0</v>
      </c>
      <c r="E330" s="17"/>
      <c r="F330" s="17"/>
      <c r="G330" s="17"/>
      <c r="H330" s="17"/>
    </row>
    <row r="331" spans="1:8" x14ac:dyDescent="0.25">
      <c r="A331" s="15"/>
      <c r="B331" s="16"/>
      <c r="C331" s="18" t="s">
        <v>12</v>
      </c>
      <c r="D331" s="17">
        <f t="shared" ref="D331:D334" si="78">SUM(E331:H331)</f>
        <v>0</v>
      </c>
      <c r="E331" s="17"/>
      <c r="F331" s="17"/>
      <c r="G331" s="17"/>
      <c r="H331" s="17"/>
    </row>
    <row r="332" spans="1:8" x14ac:dyDescent="0.25">
      <c r="A332" s="15"/>
      <c r="B332" s="16"/>
      <c r="C332" s="18" t="s">
        <v>13</v>
      </c>
      <c r="D332" s="17">
        <f t="shared" si="78"/>
        <v>5</v>
      </c>
      <c r="E332" s="17"/>
      <c r="F332" s="17"/>
      <c r="G332" s="17"/>
      <c r="H332" s="17">
        <f>H333</f>
        <v>5</v>
      </c>
    </row>
    <row r="333" spans="1:8" x14ac:dyDescent="0.25">
      <c r="A333" s="15"/>
      <c r="B333" s="16"/>
      <c r="C333" s="8" t="s">
        <v>59</v>
      </c>
      <c r="D333" s="14">
        <f t="shared" si="78"/>
        <v>5</v>
      </c>
      <c r="E333" s="14"/>
      <c r="F333" s="14"/>
      <c r="G333" s="14"/>
      <c r="H333" s="14">
        <f>5000/1000</f>
        <v>5</v>
      </c>
    </row>
    <row r="334" spans="1:8" x14ac:dyDescent="0.25">
      <c r="A334" s="15"/>
      <c r="B334" s="16"/>
      <c r="C334" s="18" t="s">
        <v>14</v>
      </c>
      <c r="D334" s="17">
        <f t="shared" si="78"/>
        <v>5</v>
      </c>
      <c r="E334" s="17"/>
      <c r="F334" s="17"/>
      <c r="G334" s="17"/>
      <c r="H334" s="17">
        <f>H335</f>
        <v>5</v>
      </c>
    </row>
    <row r="335" spans="1:8" x14ac:dyDescent="0.25">
      <c r="A335" s="15"/>
      <c r="B335" s="16"/>
      <c r="C335" s="8" t="s">
        <v>59</v>
      </c>
      <c r="D335" s="14">
        <f t="shared" ref="D335" si="79">SUM(E335:H335)</f>
        <v>5</v>
      </c>
      <c r="E335" s="14"/>
      <c r="F335" s="14"/>
      <c r="G335" s="14"/>
      <c r="H335" s="14">
        <f>5000/1000</f>
        <v>5</v>
      </c>
    </row>
    <row r="336" spans="1:8" x14ac:dyDescent="0.25">
      <c r="A336" s="15"/>
      <c r="B336" s="16" t="s">
        <v>16</v>
      </c>
      <c r="C336" s="16"/>
      <c r="D336" s="17">
        <f>D330+D331+D332+D334</f>
        <v>10</v>
      </c>
      <c r="E336" s="17">
        <f t="shared" ref="E336:H336" si="80">E330+E331+E332+E334</f>
        <v>0</v>
      </c>
      <c r="F336" s="17">
        <f t="shared" si="80"/>
        <v>0</v>
      </c>
      <c r="G336" s="17">
        <f t="shared" si="80"/>
        <v>0</v>
      </c>
      <c r="H336" s="17">
        <f t="shared" si="80"/>
        <v>10</v>
      </c>
    </row>
    <row r="337" spans="1:8" ht="28.5" x14ac:dyDescent="0.25">
      <c r="A337" s="15" t="s">
        <v>125</v>
      </c>
      <c r="B337" s="4" t="s">
        <v>41</v>
      </c>
      <c r="C337" s="16"/>
      <c r="D337" s="17"/>
      <c r="E337" s="17"/>
      <c r="F337" s="17"/>
      <c r="G337" s="17"/>
      <c r="H337" s="17"/>
    </row>
    <row r="338" spans="1:8" x14ac:dyDescent="0.25">
      <c r="A338" s="15"/>
      <c r="B338" s="16"/>
      <c r="C338" s="18" t="s">
        <v>11</v>
      </c>
      <c r="D338" s="17">
        <f>SUM(E338:H338)</f>
        <v>0</v>
      </c>
      <c r="E338" s="17"/>
      <c r="F338" s="17"/>
      <c r="G338" s="17"/>
      <c r="H338" s="17"/>
    </row>
    <row r="339" spans="1:8" x14ac:dyDescent="0.25">
      <c r="A339" s="15"/>
      <c r="B339" s="16"/>
      <c r="C339" s="18" t="s">
        <v>12</v>
      </c>
      <c r="D339" s="17">
        <f t="shared" ref="D339:D342" si="81">SUM(E339:H339)</f>
        <v>0</v>
      </c>
      <c r="E339" s="17"/>
      <c r="F339" s="17"/>
      <c r="G339" s="17"/>
      <c r="H339" s="17"/>
    </row>
    <row r="340" spans="1:8" x14ac:dyDescent="0.25">
      <c r="A340" s="15"/>
      <c r="B340" s="16"/>
      <c r="C340" s="18" t="s">
        <v>13</v>
      </c>
      <c r="D340" s="17">
        <f t="shared" si="81"/>
        <v>0.6925</v>
      </c>
      <c r="E340" s="17">
        <f>E341</f>
        <v>0.6925</v>
      </c>
      <c r="F340" s="17"/>
      <c r="G340" s="17"/>
      <c r="H340" s="17"/>
    </row>
    <row r="341" spans="1:8" x14ac:dyDescent="0.25">
      <c r="A341" s="15"/>
      <c r="B341" s="16"/>
      <c r="C341" s="8" t="s">
        <v>79</v>
      </c>
      <c r="D341" s="14">
        <f t="shared" si="81"/>
        <v>0.6925</v>
      </c>
      <c r="E341" s="14">
        <f>692.5/1000</f>
        <v>0.6925</v>
      </c>
      <c r="F341" s="14"/>
      <c r="G341" s="14"/>
      <c r="H341" s="14"/>
    </row>
    <row r="342" spans="1:8" x14ac:dyDescent="0.25">
      <c r="A342" s="15"/>
      <c r="B342" s="16"/>
      <c r="C342" s="18" t="s">
        <v>14</v>
      </c>
      <c r="D342" s="17">
        <f t="shared" si="81"/>
        <v>0</v>
      </c>
      <c r="E342" s="17"/>
      <c r="F342" s="17"/>
      <c r="G342" s="17"/>
      <c r="H342" s="17"/>
    </row>
    <row r="343" spans="1:8" x14ac:dyDescent="0.25">
      <c r="A343" s="15"/>
      <c r="B343" s="16" t="s">
        <v>16</v>
      </c>
      <c r="C343" s="16"/>
      <c r="D343" s="17">
        <f>D338+D339+D340+D342</f>
        <v>0.6925</v>
      </c>
      <c r="E343" s="17">
        <f t="shared" ref="E343:H343" si="82">E338+E339+E340+E342</f>
        <v>0.6925</v>
      </c>
      <c r="F343" s="17">
        <f t="shared" si="82"/>
        <v>0</v>
      </c>
      <c r="G343" s="17">
        <f t="shared" si="82"/>
        <v>0</v>
      </c>
      <c r="H343" s="17">
        <f t="shared" si="82"/>
        <v>0</v>
      </c>
    </row>
    <row r="344" spans="1:8" ht="42.75" x14ac:dyDescent="0.25">
      <c r="A344" s="15" t="s">
        <v>133</v>
      </c>
      <c r="B344" s="4" t="s">
        <v>42</v>
      </c>
      <c r="C344" s="16"/>
      <c r="D344" s="17"/>
      <c r="E344" s="17"/>
      <c r="F344" s="17"/>
      <c r="G344" s="17"/>
      <c r="H344" s="17"/>
    </row>
    <row r="345" spans="1:8" x14ac:dyDescent="0.25">
      <c r="A345" s="15"/>
      <c r="B345" s="16"/>
      <c r="C345" s="18" t="s">
        <v>11</v>
      </c>
      <c r="D345" s="17">
        <f>SUM(E345:H345)</f>
        <v>0</v>
      </c>
      <c r="E345" s="17"/>
      <c r="F345" s="17"/>
      <c r="G345" s="17"/>
      <c r="H345" s="17"/>
    </row>
    <row r="346" spans="1:8" x14ac:dyDescent="0.25">
      <c r="A346" s="15"/>
      <c r="B346" s="16"/>
      <c r="C346" s="18" t="s">
        <v>12</v>
      </c>
      <c r="D346" s="17">
        <f t="shared" ref="D346:D349" si="83">SUM(E346:H346)</f>
        <v>0</v>
      </c>
      <c r="E346" s="17"/>
      <c r="F346" s="17"/>
      <c r="G346" s="17"/>
      <c r="H346" s="17"/>
    </row>
    <row r="347" spans="1:8" x14ac:dyDescent="0.25">
      <c r="A347" s="15"/>
      <c r="B347" s="16"/>
      <c r="C347" s="18" t="s">
        <v>13</v>
      </c>
      <c r="D347" s="17">
        <f>SUM(E347:H347)</f>
        <v>0.36941763999999999</v>
      </c>
      <c r="E347" s="17">
        <f>E348</f>
        <v>0.36941763999999999</v>
      </c>
      <c r="F347" s="17"/>
      <c r="G347" s="17"/>
      <c r="H347" s="17"/>
    </row>
    <row r="348" spans="1:8" x14ac:dyDescent="0.25">
      <c r="A348" s="15"/>
      <c r="B348" s="16"/>
      <c r="C348" s="8" t="s">
        <v>69</v>
      </c>
      <c r="D348" s="14">
        <f>SUM(E348:H348)</f>
        <v>0.36941763999999999</v>
      </c>
      <c r="E348" s="14">
        <v>0.36941763999999999</v>
      </c>
      <c r="F348" s="14"/>
      <c r="G348" s="14"/>
      <c r="H348" s="14"/>
    </row>
    <row r="349" spans="1:8" x14ac:dyDescent="0.25">
      <c r="A349" s="15"/>
      <c r="B349" s="16"/>
      <c r="C349" s="18" t="s">
        <v>14</v>
      </c>
      <c r="D349" s="17">
        <f t="shared" si="83"/>
        <v>0</v>
      </c>
      <c r="E349" s="17"/>
      <c r="F349" s="17"/>
      <c r="G349" s="17"/>
      <c r="H349" s="17"/>
    </row>
    <row r="350" spans="1:8" x14ac:dyDescent="0.25">
      <c r="A350" s="15"/>
      <c r="B350" s="16" t="s">
        <v>16</v>
      </c>
      <c r="C350" s="16"/>
      <c r="D350" s="17">
        <f>D345+D346+D347+D349</f>
        <v>0.36941763999999999</v>
      </c>
      <c r="E350" s="17">
        <f t="shared" ref="E350:H350" si="84">E345+E346+E347+E349</f>
        <v>0.36941763999999999</v>
      </c>
      <c r="F350" s="17">
        <f t="shared" si="84"/>
        <v>0</v>
      </c>
      <c r="G350" s="17">
        <f t="shared" si="84"/>
        <v>0</v>
      </c>
      <c r="H350" s="17">
        <f t="shared" si="84"/>
        <v>0</v>
      </c>
    </row>
    <row r="351" spans="1:8" ht="28.5" x14ac:dyDescent="0.25">
      <c r="A351" s="15" t="s">
        <v>135</v>
      </c>
      <c r="B351" s="4" t="s">
        <v>131</v>
      </c>
      <c r="C351" s="16"/>
      <c r="D351" s="17"/>
      <c r="E351" s="17"/>
      <c r="F351" s="17"/>
      <c r="G351" s="17"/>
      <c r="H351" s="17"/>
    </row>
    <row r="352" spans="1:8" x14ac:dyDescent="0.25">
      <c r="A352" s="15"/>
      <c r="B352" s="16"/>
      <c r="C352" s="18" t="s">
        <v>11</v>
      </c>
      <c r="D352" s="17">
        <f>SUM(E352:H352)</f>
        <v>0</v>
      </c>
      <c r="E352" s="17"/>
      <c r="F352" s="17"/>
      <c r="G352" s="17"/>
      <c r="H352" s="17"/>
    </row>
    <row r="353" spans="1:8" x14ac:dyDescent="0.25">
      <c r="A353" s="15"/>
      <c r="B353" s="16"/>
      <c r="C353" s="18" t="s">
        <v>12</v>
      </c>
      <c r="D353" s="17">
        <f t="shared" ref="D353" si="85">SUM(E353:H353)</f>
        <v>0</v>
      </c>
      <c r="E353" s="17"/>
      <c r="F353" s="17"/>
      <c r="G353" s="17"/>
      <c r="H353" s="17"/>
    </row>
    <row r="354" spans="1:8" x14ac:dyDescent="0.25">
      <c r="A354" s="15"/>
      <c r="B354" s="16"/>
      <c r="C354" s="18" t="s">
        <v>13</v>
      </c>
      <c r="D354" s="17">
        <f>SUM(E354:H354)</f>
        <v>0.34760000000000002</v>
      </c>
      <c r="E354" s="17">
        <f>E355</f>
        <v>0</v>
      </c>
      <c r="F354" s="17">
        <f>F355</f>
        <v>0.34760000000000002</v>
      </c>
      <c r="G354" s="17">
        <f t="shared" ref="G354:H354" si="86">G355</f>
        <v>0</v>
      </c>
      <c r="H354" s="17">
        <f t="shared" si="86"/>
        <v>0</v>
      </c>
    </row>
    <row r="355" spans="1:8" x14ac:dyDescent="0.25">
      <c r="A355" s="15"/>
      <c r="B355" s="16"/>
      <c r="C355" s="8" t="s">
        <v>60</v>
      </c>
      <c r="D355" s="14">
        <f>SUM(E355:H355)</f>
        <v>0.34760000000000002</v>
      </c>
      <c r="E355" s="14"/>
      <c r="F355" s="14">
        <v>0.34760000000000002</v>
      </c>
      <c r="G355" s="14"/>
      <c r="H355" s="14"/>
    </row>
    <row r="356" spans="1:8" x14ac:dyDescent="0.25">
      <c r="A356" s="15"/>
      <c r="B356" s="16"/>
      <c r="C356" s="18" t="s">
        <v>14</v>
      </c>
      <c r="D356" s="17">
        <f t="shared" ref="D356" si="87">SUM(E356:H356)</f>
        <v>0</v>
      </c>
      <c r="E356" s="17"/>
      <c r="F356" s="17"/>
      <c r="G356" s="17"/>
      <c r="H356" s="17"/>
    </row>
    <row r="357" spans="1:8" x14ac:dyDescent="0.25">
      <c r="A357" s="15"/>
      <c r="B357" s="16" t="s">
        <v>16</v>
      </c>
      <c r="C357" s="16"/>
      <c r="D357" s="17">
        <f>D352+D353+D354+D356</f>
        <v>0.34760000000000002</v>
      </c>
      <c r="E357" s="17">
        <f t="shared" ref="E357:H357" si="88">E352+E353+E354+E356</f>
        <v>0</v>
      </c>
      <c r="F357" s="17">
        <f t="shared" si="88"/>
        <v>0.34760000000000002</v>
      </c>
      <c r="G357" s="17">
        <f t="shared" si="88"/>
        <v>0</v>
      </c>
      <c r="H357" s="17">
        <f t="shared" si="88"/>
        <v>0</v>
      </c>
    </row>
    <row r="358" spans="1:8" ht="57" x14ac:dyDescent="0.25">
      <c r="A358" s="15" t="s">
        <v>137</v>
      </c>
      <c r="B358" s="4" t="s">
        <v>134</v>
      </c>
      <c r="C358" s="16"/>
      <c r="D358" s="17"/>
      <c r="E358" s="17"/>
      <c r="F358" s="17"/>
      <c r="G358" s="17"/>
      <c r="H358" s="17"/>
    </row>
    <row r="359" spans="1:8" x14ac:dyDescent="0.25">
      <c r="A359" s="15"/>
      <c r="B359" s="16"/>
      <c r="C359" s="18" t="s">
        <v>11</v>
      </c>
      <c r="D359" s="17">
        <f>SUM(E359:H359)</f>
        <v>0</v>
      </c>
      <c r="E359" s="17"/>
      <c r="F359" s="17"/>
      <c r="G359" s="17"/>
      <c r="H359" s="17"/>
    </row>
    <row r="360" spans="1:8" x14ac:dyDescent="0.25">
      <c r="A360" s="15"/>
      <c r="B360" s="16"/>
      <c r="C360" s="18" t="s">
        <v>12</v>
      </c>
      <c r="D360" s="17">
        <f t="shared" ref="D360" si="89">SUM(E360:H360)</f>
        <v>0</v>
      </c>
      <c r="E360" s="17"/>
      <c r="F360" s="17"/>
      <c r="G360" s="17"/>
      <c r="H360" s="17"/>
    </row>
    <row r="361" spans="1:8" x14ac:dyDescent="0.25">
      <c r="A361" s="15"/>
      <c r="B361" s="16"/>
      <c r="C361" s="18" t="s">
        <v>13</v>
      </c>
      <c r="D361" s="17">
        <f>SUM(E361:H361)</f>
        <v>9.5000000000000001E-2</v>
      </c>
      <c r="E361" s="17">
        <f>E362</f>
        <v>0</v>
      </c>
      <c r="F361" s="17">
        <f>F362</f>
        <v>9.5000000000000001E-2</v>
      </c>
      <c r="G361" s="17">
        <f t="shared" ref="G361" si="90">G362</f>
        <v>0</v>
      </c>
      <c r="H361" s="17">
        <f t="shared" ref="H361" si="91">H362</f>
        <v>0</v>
      </c>
    </row>
    <row r="362" spans="1:8" x14ac:dyDescent="0.25">
      <c r="A362" s="15"/>
      <c r="B362" s="16"/>
      <c r="C362" s="8" t="s">
        <v>61</v>
      </c>
      <c r="D362" s="14">
        <f>SUM(E362:H362)</f>
        <v>9.5000000000000001E-2</v>
      </c>
      <c r="E362" s="14"/>
      <c r="F362" s="14">
        <v>9.5000000000000001E-2</v>
      </c>
      <c r="G362" s="14"/>
      <c r="H362" s="14"/>
    </row>
    <row r="363" spans="1:8" x14ac:dyDescent="0.25">
      <c r="A363" s="15"/>
      <c r="B363" s="16"/>
      <c r="C363" s="18" t="s">
        <v>14</v>
      </c>
      <c r="D363" s="17">
        <f t="shared" ref="D363" si="92">SUM(E363:H363)</f>
        <v>0</v>
      </c>
      <c r="E363" s="17"/>
      <c r="F363" s="17"/>
      <c r="G363" s="17"/>
      <c r="H363" s="17"/>
    </row>
    <row r="364" spans="1:8" x14ac:dyDescent="0.25">
      <c r="A364" s="15"/>
      <c r="B364" s="16" t="s">
        <v>16</v>
      </c>
      <c r="C364" s="16"/>
      <c r="D364" s="17">
        <f>D359+D360+D361+D363</f>
        <v>9.5000000000000001E-2</v>
      </c>
      <c r="E364" s="17">
        <f t="shared" ref="E364:H364" si="93">E359+E360+E361+E363</f>
        <v>0</v>
      </c>
      <c r="F364" s="17">
        <f t="shared" si="93"/>
        <v>9.5000000000000001E-2</v>
      </c>
      <c r="G364" s="17">
        <f t="shared" si="93"/>
        <v>0</v>
      </c>
      <c r="H364" s="17">
        <f t="shared" si="93"/>
        <v>0</v>
      </c>
    </row>
    <row r="365" spans="1:8" ht="71.25" x14ac:dyDescent="0.25">
      <c r="A365" s="15" t="s">
        <v>139</v>
      </c>
      <c r="B365" s="4" t="s">
        <v>136</v>
      </c>
      <c r="C365" s="16"/>
      <c r="D365" s="17"/>
      <c r="E365" s="17"/>
      <c r="F365" s="17"/>
      <c r="G365" s="17"/>
      <c r="H365" s="17"/>
    </row>
    <row r="366" spans="1:8" x14ac:dyDescent="0.25">
      <c r="A366" s="15"/>
      <c r="B366" s="16"/>
      <c r="C366" s="18" t="s">
        <v>11</v>
      </c>
      <c r="D366" s="17">
        <f>SUM(E366:H366)</f>
        <v>0</v>
      </c>
      <c r="E366" s="17"/>
      <c r="F366" s="17"/>
      <c r="G366" s="17"/>
      <c r="H366" s="17"/>
    </row>
    <row r="367" spans="1:8" x14ac:dyDescent="0.25">
      <c r="A367" s="15"/>
      <c r="B367" s="16"/>
      <c r="C367" s="18" t="s">
        <v>12</v>
      </c>
      <c r="D367" s="17">
        <f t="shared" ref="D367" si="94">SUM(E367:H367)</f>
        <v>0</v>
      </c>
      <c r="E367" s="17"/>
      <c r="F367" s="17"/>
      <c r="G367" s="17"/>
      <c r="H367" s="17"/>
    </row>
    <row r="368" spans="1:8" x14ac:dyDescent="0.25">
      <c r="A368" s="15"/>
      <c r="B368" s="16"/>
      <c r="C368" s="18" t="s">
        <v>13</v>
      </c>
      <c r="D368" s="17">
        <f>SUM(E368:H368)</f>
        <v>0.25</v>
      </c>
      <c r="E368" s="17">
        <f>E369</f>
        <v>0</v>
      </c>
      <c r="F368" s="17">
        <f>F369</f>
        <v>0.25</v>
      </c>
      <c r="G368" s="17">
        <f t="shared" ref="G368" si="95">G369</f>
        <v>0</v>
      </c>
      <c r="H368" s="17">
        <f t="shared" ref="H368" si="96">H369</f>
        <v>0</v>
      </c>
    </row>
    <row r="369" spans="1:8" x14ac:dyDescent="0.25">
      <c r="A369" s="15"/>
      <c r="B369" s="16"/>
      <c r="C369" s="8" t="s">
        <v>61</v>
      </c>
      <c r="D369" s="14">
        <f>SUM(E369:H369)</f>
        <v>0.25</v>
      </c>
      <c r="E369" s="14"/>
      <c r="F369" s="14">
        <v>0.25</v>
      </c>
      <c r="G369" s="14"/>
      <c r="H369" s="14"/>
    </row>
    <row r="370" spans="1:8" x14ac:dyDescent="0.25">
      <c r="A370" s="15"/>
      <c r="B370" s="16"/>
      <c r="C370" s="18" t="s">
        <v>14</v>
      </c>
      <c r="D370" s="17">
        <f t="shared" ref="D370" si="97">SUM(E370:H370)</f>
        <v>0</v>
      </c>
      <c r="E370" s="17"/>
      <c r="F370" s="17"/>
      <c r="G370" s="17"/>
      <c r="H370" s="17"/>
    </row>
    <row r="371" spans="1:8" x14ac:dyDescent="0.25">
      <c r="A371" s="15"/>
      <c r="B371" s="16" t="s">
        <v>16</v>
      </c>
      <c r="C371" s="16"/>
      <c r="D371" s="17">
        <f>D366+D367+D368+D370</f>
        <v>0.25</v>
      </c>
      <c r="E371" s="17">
        <f t="shared" ref="E371:H371" si="98">E366+E367+E368+E370</f>
        <v>0</v>
      </c>
      <c r="F371" s="17">
        <f t="shared" si="98"/>
        <v>0.25</v>
      </c>
      <c r="G371" s="17">
        <f t="shared" si="98"/>
        <v>0</v>
      </c>
      <c r="H371" s="17">
        <f t="shared" si="98"/>
        <v>0</v>
      </c>
    </row>
    <row r="372" spans="1:8" ht="42.75" x14ac:dyDescent="0.25">
      <c r="A372" s="15" t="s">
        <v>144</v>
      </c>
      <c r="B372" s="4" t="s">
        <v>138</v>
      </c>
      <c r="C372" s="16"/>
      <c r="D372" s="17"/>
      <c r="E372" s="17"/>
      <c r="F372" s="17"/>
      <c r="G372" s="17"/>
      <c r="H372" s="17"/>
    </row>
    <row r="373" spans="1:8" x14ac:dyDescent="0.25">
      <c r="A373" s="15"/>
      <c r="B373" s="16"/>
      <c r="C373" s="18" t="s">
        <v>11</v>
      </c>
      <c r="D373" s="17">
        <f>SUM(E373:H373)</f>
        <v>0</v>
      </c>
      <c r="E373" s="17"/>
      <c r="F373" s="17"/>
      <c r="G373" s="17"/>
      <c r="H373" s="17"/>
    </row>
    <row r="374" spans="1:8" x14ac:dyDescent="0.25">
      <c r="A374" s="15"/>
      <c r="B374" s="16"/>
      <c r="C374" s="18" t="s">
        <v>12</v>
      </c>
      <c r="D374" s="17">
        <f t="shared" ref="D374" si="99">SUM(E374:H374)</f>
        <v>0</v>
      </c>
      <c r="E374" s="17"/>
      <c r="F374" s="17"/>
      <c r="G374" s="17"/>
      <c r="H374" s="17"/>
    </row>
    <row r="375" spans="1:8" x14ac:dyDescent="0.25">
      <c r="A375" s="15"/>
      <c r="B375" s="16"/>
      <c r="C375" s="18" t="s">
        <v>13</v>
      </c>
      <c r="D375" s="17">
        <f>SUM(E375:H375)</f>
        <v>5.9999999999999995E-4</v>
      </c>
      <c r="E375" s="17">
        <f>E376</f>
        <v>0</v>
      </c>
      <c r="F375" s="17">
        <f>F376</f>
        <v>5.9999999999999995E-4</v>
      </c>
      <c r="G375" s="17">
        <f t="shared" ref="G375" si="100">G376</f>
        <v>0</v>
      </c>
      <c r="H375" s="17">
        <f t="shared" ref="H375" si="101">H376</f>
        <v>0</v>
      </c>
    </row>
    <row r="376" spans="1:8" x14ac:dyDescent="0.25">
      <c r="A376" s="15"/>
      <c r="B376" s="16"/>
      <c r="C376" s="8" t="s">
        <v>61</v>
      </c>
      <c r="D376" s="14">
        <f>SUM(E376:H376)</f>
        <v>5.9999999999999995E-4</v>
      </c>
      <c r="E376" s="14"/>
      <c r="F376" s="14">
        <v>5.9999999999999995E-4</v>
      </c>
      <c r="G376" s="14"/>
      <c r="H376" s="14"/>
    </row>
    <row r="377" spans="1:8" x14ac:dyDescent="0.25">
      <c r="A377" s="15"/>
      <c r="B377" s="16"/>
      <c r="C377" s="18" t="s">
        <v>14</v>
      </c>
      <c r="D377" s="17">
        <f t="shared" ref="D377" si="102">SUM(E377:H377)</f>
        <v>0</v>
      </c>
      <c r="E377" s="17"/>
      <c r="F377" s="17"/>
      <c r="G377" s="17"/>
      <c r="H377" s="17"/>
    </row>
    <row r="378" spans="1:8" x14ac:dyDescent="0.25">
      <c r="A378" s="15"/>
      <c r="B378" s="16" t="s">
        <v>16</v>
      </c>
      <c r="C378" s="16"/>
      <c r="D378" s="17">
        <f>D373+D374+D375+D377</f>
        <v>5.9999999999999995E-4</v>
      </c>
      <c r="E378" s="17">
        <f t="shared" ref="E378:H378" si="103">E373+E374+E375+E377</f>
        <v>0</v>
      </c>
      <c r="F378" s="17">
        <f t="shared" si="103"/>
        <v>5.9999999999999995E-4</v>
      </c>
      <c r="G378" s="17">
        <f t="shared" si="103"/>
        <v>0</v>
      </c>
      <c r="H378" s="17">
        <f t="shared" si="103"/>
        <v>0</v>
      </c>
    </row>
    <row r="379" spans="1:8" ht="57" x14ac:dyDescent="0.25">
      <c r="A379" s="15" t="s">
        <v>145</v>
      </c>
      <c r="B379" s="4" t="s">
        <v>140</v>
      </c>
      <c r="C379" s="16"/>
      <c r="D379" s="17"/>
      <c r="E379" s="17"/>
      <c r="F379" s="17"/>
      <c r="G379" s="17"/>
      <c r="H379" s="17"/>
    </row>
    <row r="380" spans="1:8" x14ac:dyDescent="0.25">
      <c r="A380" s="15"/>
      <c r="B380" s="16"/>
      <c r="C380" s="18" t="s">
        <v>11</v>
      </c>
      <c r="D380" s="17">
        <f>SUM(E380:H380)</f>
        <v>0</v>
      </c>
      <c r="E380" s="17"/>
      <c r="F380" s="17"/>
      <c r="G380" s="17"/>
      <c r="H380" s="17"/>
    </row>
    <row r="381" spans="1:8" x14ac:dyDescent="0.25">
      <c r="A381" s="15"/>
      <c r="B381" s="16"/>
      <c r="C381" s="18" t="s">
        <v>12</v>
      </c>
      <c r="D381" s="17">
        <f t="shared" ref="D381" si="104">SUM(E381:H381)</f>
        <v>0</v>
      </c>
      <c r="E381" s="17"/>
      <c r="F381" s="17"/>
      <c r="G381" s="17"/>
      <c r="H381" s="17"/>
    </row>
    <row r="382" spans="1:8" x14ac:dyDescent="0.25">
      <c r="A382" s="15"/>
      <c r="B382" s="16"/>
      <c r="C382" s="18" t="s">
        <v>13</v>
      </c>
      <c r="D382" s="17">
        <f>SUM(E382:H382)</f>
        <v>6.1000000000000004E-3</v>
      </c>
      <c r="E382" s="17">
        <f>E383</f>
        <v>0</v>
      </c>
      <c r="F382" s="17">
        <f>F383</f>
        <v>6.1000000000000004E-3</v>
      </c>
      <c r="G382" s="17">
        <f t="shared" ref="G382" si="105">G383</f>
        <v>0</v>
      </c>
      <c r="H382" s="17">
        <f t="shared" ref="H382" si="106">H383</f>
        <v>0</v>
      </c>
    </row>
    <row r="383" spans="1:8" x14ac:dyDescent="0.25">
      <c r="A383" s="15"/>
      <c r="B383" s="16"/>
      <c r="C383" s="8" t="s">
        <v>61</v>
      </c>
      <c r="D383" s="14">
        <f>SUM(E383:H383)</f>
        <v>6.1000000000000004E-3</v>
      </c>
      <c r="E383" s="14"/>
      <c r="F383" s="14">
        <v>6.1000000000000004E-3</v>
      </c>
      <c r="G383" s="14"/>
      <c r="H383" s="14"/>
    </row>
    <row r="384" spans="1:8" x14ac:dyDescent="0.25">
      <c r="A384" s="15"/>
      <c r="B384" s="16"/>
      <c r="C384" s="18" t="s">
        <v>14</v>
      </c>
      <c r="D384" s="17">
        <f t="shared" ref="D384" si="107">SUM(E384:H384)</f>
        <v>0</v>
      </c>
      <c r="E384" s="17"/>
      <c r="F384" s="17"/>
      <c r="G384" s="17"/>
      <c r="H384" s="17"/>
    </row>
    <row r="385" spans="1:8" x14ac:dyDescent="0.25">
      <c r="A385" s="15"/>
      <c r="B385" s="16" t="s">
        <v>16</v>
      </c>
      <c r="C385" s="16"/>
      <c r="D385" s="17">
        <f>D380+D381+D382+D384</f>
        <v>6.1000000000000004E-3</v>
      </c>
      <c r="E385" s="17">
        <f t="shared" ref="E385:H385" si="108">E380+E381+E382+E384</f>
        <v>0</v>
      </c>
      <c r="F385" s="17">
        <f t="shared" si="108"/>
        <v>6.1000000000000004E-3</v>
      </c>
      <c r="G385" s="17">
        <f t="shared" si="108"/>
        <v>0</v>
      </c>
      <c r="H385" s="17">
        <f t="shared" si="108"/>
        <v>0</v>
      </c>
    </row>
    <row r="386" spans="1:8" x14ac:dyDescent="0.25">
      <c r="A386" s="15"/>
      <c r="B386" s="13" t="s">
        <v>43</v>
      </c>
      <c r="C386" s="16"/>
      <c r="D386" s="17"/>
      <c r="E386" s="17"/>
      <c r="F386" s="17"/>
      <c r="G386" s="17"/>
      <c r="H386" s="17"/>
    </row>
    <row r="387" spans="1:8" ht="28.5" x14ac:dyDescent="0.25">
      <c r="A387" s="15" t="s">
        <v>159</v>
      </c>
      <c r="B387" s="4" t="s">
        <v>44</v>
      </c>
      <c r="C387" s="16"/>
      <c r="D387" s="17"/>
      <c r="E387" s="17"/>
      <c r="F387" s="17"/>
      <c r="G387" s="17"/>
      <c r="H387" s="17"/>
    </row>
    <row r="388" spans="1:8" x14ac:dyDescent="0.25">
      <c r="A388" s="15"/>
      <c r="B388" s="16"/>
      <c r="C388" s="18" t="s">
        <v>11</v>
      </c>
      <c r="D388" s="17">
        <f>SUM(E388:H388)</f>
        <v>0</v>
      </c>
      <c r="E388" s="17"/>
      <c r="F388" s="17"/>
      <c r="G388" s="17"/>
      <c r="H388" s="17"/>
    </row>
    <row r="389" spans="1:8" x14ac:dyDescent="0.25">
      <c r="A389" s="15"/>
      <c r="B389" s="16"/>
      <c r="C389" s="18" t="s">
        <v>12</v>
      </c>
      <c r="D389" s="17">
        <f t="shared" ref="D389:D392" si="109">SUM(E389:H389)</f>
        <v>0</v>
      </c>
      <c r="E389" s="17"/>
      <c r="F389" s="17"/>
      <c r="G389" s="17"/>
      <c r="H389" s="17"/>
    </row>
    <row r="390" spans="1:8" x14ac:dyDescent="0.25">
      <c r="A390" s="15"/>
      <c r="B390" s="16"/>
      <c r="C390" s="18" t="s">
        <v>13</v>
      </c>
      <c r="D390" s="17">
        <f t="shared" si="109"/>
        <v>0.1978</v>
      </c>
      <c r="E390" s="17">
        <f>E391</f>
        <v>0.1978</v>
      </c>
      <c r="F390" s="17"/>
      <c r="G390" s="17"/>
      <c r="H390" s="17"/>
    </row>
    <row r="391" spans="1:8" x14ac:dyDescent="0.25">
      <c r="A391" s="15"/>
      <c r="B391" s="16"/>
      <c r="C391" s="8" t="s">
        <v>60</v>
      </c>
      <c r="D391" s="14">
        <f t="shared" ref="D391" si="110">SUM(E391:H391)</f>
        <v>0.1978</v>
      </c>
      <c r="E391" s="14">
        <f>197.8/1000</f>
        <v>0.1978</v>
      </c>
      <c r="F391" s="14"/>
      <c r="G391" s="14"/>
      <c r="H391" s="14"/>
    </row>
    <row r="392" spans="1:8" x14ac:dyDescent="0.25">
      <c r="A392" s="15"/>
      <c r="B392" s="16"/>
      <c r="C392" s="18" t="s">
        <v>14</v>
      </c>
      <c r="D392" s="17">
        <f t="shared" si="109"/>
        <v>0</v>
      </c>
      <c r="E392" s="17"/>
      <c r="F392" s="17"/>
      <c r="G392" s="17"/>
      <c r="H392" s="17"/>
    </row>
    <row r="393" spans="1:8" ht="15.75" x14ac:dyDescent="0.25">
      <c r="A393" s="31"/>
      <c r="B393" s="32" t="s">
        <v>16</v>
      </c>
      <c r="C393" s="32"/>
      <c r="D393" s="33">
        <f>D388+D389+D390+D392</f>
        <v>0.1978</v>
      </c>
      <c r="E393" s="33">
        <f t="shared" ref="E393:H393" si="111">E388+E389+E390+E392</f>
        <v>0.1978</v>
      </c>
      <c r="F393" s="33">
        <f t="shared" si="111"/>
        <v>0</v>
      </c>
      <c r="G393" s="33">
        <f t="shared" si="111"/>
        <v>0</v>
      </c>
      <c r="H393" s="33">
        <f t="shared" si="111"/>
        <v>0</v>
      </c>
    </row>
    <row r="394" spans="1:8" x14ac:dyDescent="0.25">
      <c r="A394" s="15" t="s">
        <v>160</v>
      </c>
      <c r="B394" s="4" t="s">
        <v>156</v>
      </c>
      <c r="C394" s="16"/>
      <c r="D394" s="17"/>
      <c r="E394" s="17"/>
      <c r="F394" s="17"/>
      <c r="G394" s="17"/>
      <c r="H394" s="17"/>
    </row>
    <row r="395" spans="1:8" x14ac:dyDescent="0.25">
      <c r="A395" s="15"/>
      <c r="B395" s="16"/>
      <c r="C395" s="18" t="s">
        <v>11</v>
      </c>
      <c r="D395" s="17">
        <f>SUM(E395:H395)</f>
        <v>0</v>
      </c>
      <c r="E395" s="17"/>
      <c r="F395" s="17"/>
      <c r="G395" s="17"/>
      <c r="H395" s="17"/>
    </row>
    <row r="396" spans="1:8" x14ac:dyDescent="0.25">
      <c r="A396" s="15"/>
      <c r="B396" s="16"/>
      <c r="C396" s="18" t="s">
        <v>12</v>
      </c>
      <c r="D396" s="17">
        <f t="shared" ref="D396:D399" si="112">SUM(E396:H396)</f>
        <v>0</v>
      </c>
      <c r="E396" s="17"/>
      <c r="F396" s="17"/>
      <c r="G396" s="17"/>
      <c r="H396" s="17"/>
    </row>
    <row r="397" spans="1:8" x14ac:dyDescent="0.25">
      <c r="A397" s="15"/>
      <c r="B397" s="16"/>
      <c r="C397" s="18" t="s">
        <v>13</v>
      </c>
      <c r="D397" s="17">
        <f t="shared" si="112"/>
        <v>0.18720000000000001</v>
      </c>
      <c r="E397" s="17"/>
      <c r="F397" s="17">
        <f>F398</f>
        <v>0</v>
      </c>
      <c r="G397" s="17">
        <f>G398</f>
        <v>0.18720000000000001</v>
      </c>
      <c r="H397" s="17"/>
    </row>
    <row r="398" spans="1:8" x14ac:dyDescent="0.25">
      <c r="A398" s="15"/>
      <c r="B398" s="16"/>
      <c r="C398" s="8" t="s">
        <v>60</v>
      </c>
      <c r="D398" s="14">
        <f t="shared" si="112"/>
        <v>0.18720000000000001</v>
      </c>
      <c r="E398" s="14"/>
      <c r="F398" s="14"/>
      <c r="G398" s="38">
        <v>0.18720000000000001</v>
      </c>
      <c r="H398" s="14"/>
    </row>
    <row r="399" spans="1:8" x14ac:dyDescent="0.25">
      <c r="A399" s="15"/>
      <c r="B399" s="16"/>
      <c r="C399" s="18" t="s">
        <v>14</v>
      </c>
      <c r="D399" s="17">
        <f t="shared" si="112"/>
        <v>0</v>
      </c>
      <c r="E399" s="17"/>
      <c r="F399" s="17"/>
      <c r="G399" s="17"/>
      <c r="H399" s="17"/>
    </row>
    <row r="400" spans="1:8" ht="15.75" x14ac:dyDescent="0.25">
      <c r="A400" s="31"/>
      <c r="B400" s="32" t="s">
        <v>16</v>
      </c>
      <c r="C400" s="32"/>
      <c r="D400" s="33">
        <f>D395+D396+D397+D399</f>
        <v>0.18720000000000001</v>
      </c>
      <c r="E400" s="33">
        <f>E395+E396+E397+E399</f>
        <v>0</v>
      </c>
      <c r="F400" s="33">
        <f>F395+F396+F397+F399</f>
        <v>0</v>
      </c>
      <c r="G400" s="33">
        <f>G395+G396+G397+G399</f>
        <v>0.18720000000000001</v>
      </c>
      <c r="H400" s="33">
        <f>H395+H396+H397+H399</f>
        <v>0</v>
      </c>
    </row>
    <row r="401" spans="1:8" ht="47.25" customHeight="1" x14ac:dyDescent="0.25">
      <c r="A401" s="15" t="s">
        <v>166</v>
      </c>
      <c r="B401" s="4" t="s">
        <v>161</v>
      </c>
      <c r="C401" s="16"/>
      <c r="D401" s="17"/>
      <c r="E401" s="17"/>
      <c r="F401" s="17"/>
      <c r="G401" s="17"/>
      <c r="H401" s="17"/>
    </row>
    <row r="402" spans="1:8" x14ac:dyDescent="0.25">
      <c r="A402" s="15"/>
      <c r="B402" s="16"/>
      <c r="C402" s="18" t="s">
        <v>11</v>
      </c>
      <c r="D402" s="17">
        <f>SUM(E402:H402)</f>
        <v>0</v>
      </c>
      <c r="E402" s="17"/>
      <c r="F402" s="17"/>
      <c r="G402" s="17"/>
      <c r="H402" s="17"/>
    </row>
    <row r="403" spans="1:8" x14ac:dyDescent="0.25">
      <c r="A403" s="15"/>
      <c r="B403" s="16"/>
      <c r="C403" s="18" t="s">
        <v>12</v>
      </c>
      <c r="D403" s="17">
        <f t="shared" ref="D403:D406" si="113">SUM(E403:H403)</f>
        <v>0</v>
      </c>
      <c r="E403" s="17"/>
      <c r="F403" s="17"/>
      <c r="G403" s="17"/>
      <c r="H403" s="17"/>
    </row>
    <row r="404" spans="1:8" x14ac:dyDescent="0.25">
      <c r="A404" s="15"/>
      <c r="B404" s="16"/>
      <c r="C404" s="18" t="s">
        <v>13</v>
      </c>
      <c r="D404" s="17">
        <f t="shared" si="113"/>
        <v>1.4705999999999999</v>
      </c>
      <c r="E404" s="17">
        <f>E405</f>
        <v>0</v>
      </c>
      <c r="F404" s="17">
        <f t="shared" ref="F404:H404" si="114">F405</f>
        <v>0</v>
      </c>
      <c r="G404" s="17">
        <f t="shared" si="114"/>
        <v>1.4705999999999999</v>
      </c>
      <c r="H404" s="17">
        <f t="shared" si="114"/>
        <v>0</v>
      </c>
    </row>
    <row r="405" spans="1:8" x14ac:dyDescent="0.25">
      <c r="A405" s="15"/>
      <c r="B405" s="16"/>
      <c r="C405" s="8" t="s">
        <v>60</v>
      </c>
      <c r="D405" s="14">
        <f t="shared" si="113"/>
        <v>1.4705999999999999</v>
      </c>
      <c r="E405" s="14"/>
      <c r="F405" s="14"/>
      <c r="G405" s="38">
        <v>1.4705999999999999</v>
      </c>
      <c r="H405" s="14"/>
    </row>
    <row r="406" spans="1:8" x14ac:dyDescent="0.25">
      <c r="A406" s="15"/>
      <c r="B406" s="16"/>
      <c r="C406" s="18" t="s">
        <v>14</v>
      </c>
      <c r="D406" s="17">
        <f t="shared" si="113"/>
        <v>0</v>
      </c>
      <c r="E406" s="17"/>
      <c r="F406" s="17"/>
      <c r="G406" s="17"/>
      <c r="H406" s="17"/>
    </row>
    <row r="407" spans="1:8" ht="15.75" x14ac:dyDescent="0.25">
      <c r="A407" s="31"/>
      <c r="B407" s="32" t="s">
        <v>16</v>
      </c>
      <c r="C407" s="32"/>
      <c r="D407" s="33">
        <f>D402+D403+D404+D406</f>
        <v>1.4705999999999999</v>
      </c>
      <c r="E407" s="33">
        <f t="shared" ref="E407:H407" si="115">E402+E403+E404+E406</f>
        <v>0</v>
      </c>
      <c r="F407" s="33">
        <f t="shared" si="115"/>
        <v>0</v>
      </c>
      <c r="G407" s="33">
        <f t="shared" si="115"/>
        <v>1.4705999999999999</v>
      </c>
      <c r="H407" s="33">
        <f t="shared" si="115"/>
        <v>0</v>
      </c>
    </row>
    <row r="408" spans="1:8" ht="29.25" customHeight="1" x14ac:dyDescent="0.25">
      <c r="A408" s="15" t="s">
        <v>126</v>
      </c>
      <c r="B408" s="40" t="s">
        <v>45</v>
      </c>
      <c r="C408" s="41"/>
      <c r="D408" s="41"/>
      <c r="E408" s="41"/>
      <c r="F408" s="41"/>
      <c r="G408" s="41"/>
      <c r="H408" s="42"/>
    </row>
    <row r="409" spans="1:8" ht="72" x14ac:dyDescent="0.25">
      <c r="A409" s="15" t="s">
        <v>127</v>
      </c>
      <c r="B409" s="9" t="s">
        <v>46</v>
      </c>
      <c r="C409" s="16"/>
      <c r="D409" s="17"/>
      <c r="E409" s="17"/>
      <c r="F409" s="17"/>
      <c r="G409" s="17"/>
      <c r="H409" s="17"/>
    </row>
    <row r="410" spans="1:8" x14ac:dyDescent="0.25">
      <c r="A410" s="15"/>
      <c r="B410" s="16"/>
      <c r="C410" s="18" t="s">
        <v>11</v>
      </c>
      <c r="D410" s="17">
        <f>SUM(E410:H410)</f>
        <v>0</v>
      </c>
      <c r="E410" s="17"/>
      <c r="F410" s="17"/>
      <c r="G410" s="17"/>
      <c r="H410" s="17"/>
    </row>
    <row r="411" spans="1:8" x14ac:dyDescent="0.25">
      <c r="A411" s="15"/>
      <c r="B411" s="16"/>
      <c r="C411" s="18" t="s">
        <v>12</v>
      </c>
      <c r="D411" s="17">
        <f t="shared" ref="D411:D413" si="116">SUM(E411:H411)</f>
        <v>0</v>
      </c>
      <c r="E411" s="17"/>
      <c r="F411" s="17"/>
      <c r="G411" s="17"/>
      <c r="H411" s="17"/>
    </row>
    <row r="412" spans="1:8" x14ac:dyDescent="0.25">
      <c r="A412" s="15"/>
      <c r="B412" s="16"/>
      <c r="C412" s="18" t="s">
        <v>13</v>
      </c>
      <c r="D412" s="17">
        <f t="shared" si="116"/>
        <v>0</v>
      </c>
      <c r="E412" s="17"/>
      <c r="F412" s="17"/>
      <c r="G412" s="17"/>
      <c r="H412" s="17"/>
    </row>
    <row r="413" spans="1:8" x14ac:dyDescent="0.25">
      <c r="A413" s="15"/>
      <c r="B413" s="16"/>
      <c r="C413" s="18" t="s">
        <v>14</v>
      </c>
      <c r="D413" s="17">
        <f t="shared" si="116"/>
        <v>0</v>
      </c>
      <c r="E413" s="17"/>
      <c r="F413" s="17"/>
      <c r="G413" s="22">
        <v>0</v>
      </c>
      <c r="H413" s="17"/>
    </row>
    <row r="414" spans="1:8" ht="15.75" x14ac:dyDescent="0.25">
      <c r="A414" s="31"/>
      <c r="B414" s="32" t="s">
        <v>16</v>
      </c>
      <c r="C414" s="32"/>
      <c r="D414" s="33">
        <f>SUM(D410:D413)</f>
        <v>0</v>
      </c>
      <c r="E414" s="33">
        <f t="shared" ref="E414:H414" si="117">SUM(E410:E413)</f>
        <v>0</v>
      </c>
      <c r="F414" s="33">
        <f t="shared" si="117"/>
        <v>0</v>
      </c>
      <c r="G414" s="33">
        <f t="shared" si="117"/>
        <v>0</v>
      </c>
      <c r="H414" s="33">
        <f t="shared" si="117"/>
        <v>0</v>
      </c>
    </row>
    <row r="415" spans="1:8" ht="30.75" customHeight="1" x14ac:dyDescent="0.25">
      <c r="A415" s="15" t="s">
        <v>162</v>
      </c>
      <c r="B415" s="9" t="s">
        <v>163</v>
      </c>
      <c r="C415" s="16"/>
      <c r="D415" s="17"/>
      <c r="E415" s="17"/>
      <c r="F415" s="17"/>
      <c r="G415" s="17"/>
      <c r="H415" s="17"/>
    </row>
    <row r="416" spans="1:8" x14ac:dyDescent="0.25">
      <c r="A416" s="15"/>
      <c r="B416" s="16"/>
      <c r="C416" s="18" t="s">
        <v>11</v>
      </c>
      <c r="D416" s="17">
        <f>SUM(E416:H416)</f>
        <v>0</v>
      </c>
      <c r="E416" s="17"/>
      <c r="F416" s="17"/>
      <c r="G416" s="17"/>
      <c r="H416" s="17"/>
    </row>
    <row r="417" spans="1:9" x14ac:dyDescent="0.25">
      <c r="A417" s="15"/>
      <c r="B417" s="16"/>
      <c r="C417" s="18" t="s">
        <v>12</v>
      </c>
      <c r="D417" s="17">
        <f t="shared" ref="D417:D419" si="118">SUM(E417:H417)</f>
        <v>0</v>
      </c>
      <c r="E417" s="17"/>
      <c r="F417" s="17"/>
      <c r="G417" s="17"/>
      <c r="H417" s="17"/>
    </row>
    <row r="418" spans="1:9" x14ac:dyDescent="0.25">
      <c r="A418" s="15"/>
      <c r="B418" s="16"/>
      <c r="C418" s="18" t="s">
        <v>13</v>
      </c>
      <c r="D418" s="17">
        <f t="shared" si="118"/>
        <v>0</v>
      </c>
      <c r="E418" s="17"/>
      <c r="F418" s="17"/>
      <c r="G418" s="17"/>
      <c r="H418" s="17"/>
    </row>
    <row r="419" spans="1:9" x14ac:dyDescent="0.25">
      <c r="A419" s="15"/>
      <c r="B419" s="16"/>
      <c r="C419" s="18" t="s">
        <v>14</v>
      </c>
      <c r="D419" s="17">
        <f t="shared" si="118"/>
        <v>0</v>
      </c>
      <c r="E419" s="17"/>
      <c r="F419" s="17"/>
      <c r="G419" s="22">
        <v>0</v>
      </c>
      <c r="H419" s="17"/>
    </row>
    <row r="420" spans="1:9" ht="15.75" x14ac:dyDescent="0.25">
      <c r="A420" s="31"/>
      <c r="B420" s="32" t="s">
        <v>16</v>
      </c>
      <c r="C420" s="32"/>
      <c r="D420" s="33">
        <f>SUM(D416:D419)</f>
        <v>0</v>
      </c>
      <c r="E420" s="33">
        <f t="shared" ref="E420:H420" si="119">SUM(E416:E419)</f>
        <v>0</v>
      </c>
      <c r="F420" s="33">
        <f t="shared" si="119"/>
        <v>0</v>
      </c>
      <c r="G420" s="33">
        <f t="shared" si="119"/>
        <v>0</v>
      </c>
      <c r="H420" s="33">
        <f t="shared" si="119"/>
        <v>0</v>
      </c>
    </row>
    <row r="421" spans="1:9" ht="15.75" x14ac:dyDescent="0.25">
      <c r="A421" s="31"/>
      <c r="B421" s="32"/>
      <c r="C421" s="18" t="s">
        <v>11</v>
      </c>
      <c r="D421" s="33">
        <f>SUM(E421:H421)</f>
        <v>0</v>
      </c>
      <c r="E421" s="33">
        <f>E9+E27+E35+E42+E49+E78+E86+E106+E118+E125+E132+E139+E146+E154+E163+E170+E177+E188+E195+E202+E210+E217+E230+E238+E395+E245+E253+E274+E284+E294+E302+E310+E330+E338+E345+E402+E352+E359+E366+E373+E380+E388+E410+E416</f>
        <v>0</v>
      </c>
      <c r="F421" s="33">
        <f>F9+F27+F35+F42+F49+F78+F86+F106+F118+F125+F132+F139+F146+F154+F163+F170+F177+F188+F195+F202+F210+F217+F230+F238+F395+F245+F253+F274+F284+F294+F302+F310+F330+F338+F345+F402+F352+F359+F366+F373+F380+F388+F410+F416</f>
        <v>0</v>
      </c>
      <c r="G421" s="33">
        <f>G9+G27+G35+G42+G49+G78+G86+G106+G118+G125+G132+G139+G146+G154+G163+G170+G177+G188+G195+G202+G210+G217+G230+G238+G395+G245+G253+G274+G284+G294+G302+G310+G330+G338+G345+G402+G352+G359+G366+G373+G380+G388+G410+G416</f>
        <v>0</v>
      </c>
      <c r="H421" s="33">
        <f>H9+H27+H35+H42+H49+H78+H86+H106+H118+H125+H132+H139+H146+H154+H163+H170+H177+H188+H195+H202+H210+H217+H230+H238+H395+H245+H253+H274+H284+H294+H302+H310+H330+H338+H345+H402+H352+H359+H366+H373+H380+H388+H410+H416</f>
        <v>0</v>
      </c>
    </row>
    <row r="422" spans="1:9" ht="15.75" x14ac:dyDescent="0.25">
      <c r="A422" s="31"/>
      <c r="B422" s="32"/>
      <c r="C422" s="18" t="s">
        <v>12</v>
      </c>
      <c r="D422" s="33">
        <f t="shared" ref="D422:D424" si="120">SUM(E422:H422)</f>
        <v>22.894358999999998</v>
      </c>
      <c r="E422" s="33">
        <f>E10+E28+E36+E43+E50+E79+E87+E107+E119+E126+E133+E140+E147+E155+E164+E171+E178+E189+E196+E203+E211+E218+E231+E239+E396+E246+E254+E275+E285+E295+E303+E311+E331+E339+E346+E353+E360+E367+E374+E381+E389+E411+E417</f>
        <v>11.291409</v>
      </c>
      <c r="F422" s="33">
        <f>F10+F28+F36+F43+F50+F79+F87+F107+F119+F126+F133+F140+F147+F155+F164+F171+F178+F189+F196+F203+F211+F218+F231+F239+F396+F246+F254+F275+F285+F295+F303+F311+F331+F339+F346+F353+F360+F367+F374+F381+F389+F411+F417</f>
        <v>9.8894000000000002</v>
      </c>
      <c r="G422" s="33">
        <f>G10+G28+G36+G43+G50+G79+G87+G107+G119+G126+G133+G140+G147+G155+G164+G171+G178+G189+G196+G203+G211+G218+G231+G239+G396+G246+G254+G275+G285+G295+G303+G311+G331+G339+G346+G353+G360+G367+G374+G381+G389+G411+G417</f>
        <v>1.2853000000000001</v>
      </c>
      <c r="H422" s="33">
        <f>H10+H28+H36+H43+H50+H79+H87+H107+H119+H126+H133+H140+H147+H155+H164+H171+H178+H189+H196+H203+H211+H218+H231+H239+H396+H246+H254+H275+H285+H295+H303+H311+H331+H339+H346+H353+H360+H367+H374+H381+H389+H411+H417</f>
        <v>0.42825000000000002</v>
      </c>
    </row>
    <row r="423" spans="1:9" ht="15.75" x14ac:dyDescent="0.25">
      <c r="A423" s="31"/>
      <c r="B423" s="32"/>
      <c r="C423" s="18" t="s">
        <v>13</v>
      </c>
      <c r="D423" s="33">
        <f t="shared" si="120"/>
        <v>26.129178822857</v>
      </c>
      <c r="E423" s="33">
        <f>E12+E30+E37+E45+E53+E81+E88+E108+E120+E127+E134+E141+E149+E156+E165+E172+E179+E190+E197+E204+E212+E220+E233+E240+E247+E397+E260+E277+E287+E296+E305+E312+E332+E340+E347+E354+E361+E368+E375+E382+E390+E404+E412+E418</f>
        <v>7.2168016799999997</v>
      </c>
      <c r="F423" s="33">
        <f>F12+F30+F37+F45+F53+F81+F88+F108+F120+F127+F134+F141+F149+F156+F165+F172+F179+F190+F197+F204+F212+F220+F233+F240+F247+F397+F260+F277+F287+F296+F305+F312+F332+F340+F347+F354+F361+F368+F375+F382+F390+F404+F412+F418</f>
        <v>5.5863999999999994</v>
      </c>
      <c r="G423" s="33">
        <f>G12+G30+G37+G45+G53+G81+G88+G108+G120+G127+G134+G141+G149+G156+G165+G172+G179+G190+G197+G204+G212+G220+G233+G240+G247+G397+G260+G277+G287+G296+G305+G312+G332+G340+G347+G354+G361+G368+G375+G382+G390+G404+G412+G418</f>
        <v>1.9826999999999999</v>
      </c>
      <c r="H423" s="33">
        <f>H12+H30+H37+H45+H53+H81+H88+H108+H120+H127+H134+H141+H149+H156+H165+H172+H179+H190+H197+H204+H212+H220+H233+H240+H247+H397+H260+H277+H287+H296+H305+H312+H332+H340+H347+H354+H361+H368+H375+H382+H390+H404+H412+H418</f>
        <v>11.343277142857001</v>
      </c>
    </row>
    <row r="424" spans="1:9" ht="15.75" x14ac:dyDescent="0.25">
      <c r="A424" s="31"/>
      <c r="B424" s="32"/>
      <c r="C424" s="18" t="s">
        <v>14</v>
      </c>
      <c r="D424" s="33">
        <f t="shared" si="120"/>
        <v>12.421709999999999</v>
      </c>
      <c r="E424" s="33">
        <f>E24+E32+E39+E46+E73+E83+E103+E115+E122+E129+E136+E143+E150+E157+E167+E173+E180+E191+E199+E205+E214+E224+E235+E242+E248+E399+E267+E279+E290+E299+E307+E321+E334+E342+E349+E356+E370+E377+E384+E392+E406+E413+E419</f>
        <v>2.0432999999999999</v>
      </c>
      <c r="F424" s="33">
        <f>F24+F32+F39+F46+F73+F83+F103+F115+F122+F129+F136+F143+F150+F157+F167+F173+F180+F191+F199+F205+F214+F224+F235+F242+F248+F399+F267+F279+F290+F299+F307+F321+F334+F342+F349+F356+F370+F377+F384+F392+F406+F413+F419</f>
        <v>0.8508</v>
      </c>
      <c r="G424" s="33">
        <f>G24+G32+G39+G46+G73+G83+G103+G115+G122+G129+G136+G143+G150+G157+G167+G173+G180+G191+G199+G205+G214+G224+G235+G242+G248+G399+G267+G279+G290+G299+G307+G321+G334+G342+G349+G356+G370+G377+G384+G392+G406+G413+G419</f>
        <v>4.8000000000000001E-2</v>
      </c>
      <c r="H424" s="33">
        <f>H24+H32+H39+H46+H73+H83+H103+H115+H122+H129+H136+H143+H150+H157+H167+H173+H180+H191+H199+H205+H214+H224+H235+H242+H248+H399+H267+H279+H290+H299+H307+H321+H334+H342+H349+H356+H370+H377+H384+H392+H406+H413+H419</f>
        <v>9.4796099999999992</v>
      </c>
    </row>
    <row r="425" spans="1:9" ht="15.75" x14ac:dyDescent="0.25">
      <c r="A425" s="31"/>
      <c r="B425" s="32" t="s">
        <v>49</v>
      </c>
      <c r="C425" s="32"/>
      <c r="D425" s="33">
        <f>SUM(D421:D424)</f>
        <v>61.445247822856992</v>
      </c>
      <c r="E425" s="33">
        <f>E25+E33+E40+E47+E76+E84+E104+E116+E123+E130+E137+E144+E151+E161+E168+E175+E186+E193+E200+E206+E215+E228+E236+E243+E250+E400+E272+E282+E292+E300+E308+E328+E336+E343+E350+E357+E364+E371+E378+E385++E393+E407+E414+E420</f>
        <v>20.55151068</v>
      </c>
      <c r="F425" s="33">
        <f>F25+F33+F40+F47+F76+F84+F104+F116+F123+F130+F137+F144+F151+F161+F168+F175+F186+F193+F200+F206+F215+F228+F236+F243+F250+F400+F272+F282+F292+F300+F308+F328+F336+F343+F350+F357+F364+F371+F378+F385++F393+F407+F414+F420</f>
        <v>16.326599999999999</v>
      </c>
      <c r="G425" s="33">
        <f>G25+G33+G40+G47+G76+G84+G104+G116+G123+G130+G137+G144+G151+G161+G168+G175+G186+G193+G200+G206+G215+G228+G236+G243+G250+G400+G272+G282+G292+G300+G308+G328+G336+G343+G350+G357+G364+G371+G378+G385++G393+G407+G414+G420</f>
        <v>3.3159999999999998</v>
      </c>
      <c r="H425" s="33">
        <f>H25+H33+H40+H47+H76+H84+H104+H116+H123+H130+H137+H144+H151+H161+H168+H175+H186+H193+H200+H206+H215+H228+H236+H243+H250+H400+H272+H282+H292+H300+H308+H328+H336+H343+H350+H357+H364+H371+H378+H385++H393+H407+H414+H420</f>
        <v>21.251137142857001</v>
      </c>
      <c r="I425" s="3"/>
    </row>
    <row r="426" spans="1:9" x14ac:dyDescent="0.25">
      <c r="A426" s="1"/>
      <c r="B426" s="1"/>
      <c r="C426" s="1"/>
      <c r="D426" s="23"/>
      <c r="E426" s="1"/>
      <c r="F426" s="1"/>
      <c r="G426" s="1"/>
      <c r="H426" s="1"/>
    </row>
    <row r="427" spans="1:9" x14ac:dyDescent="0.25">
      <c r="A427" s="1"/>
      <c r="B427" s="1"/>
      <c r="C427" s="1"/>
      <c r="D427" s="1"/>
      <c r="E427" s="1"/>
      <c r="F427" s="1"/>
      <c r="G427" s="1"/>
      <c r="H427" s="1"/>
    </row>
    <row r="428" spans="1:9" x14ac:dyDescent="0.25">
      <c r="A428" s="1"/>
      <c r="B428" s="1"/>
      <c r="C428" s="1"/>
      <c r="D428" s="1"/>
      <c r="E428" s="1"/>
      <c r="F428" s="1"/>
      <c r="G428" s="1"/>
      <c r="H428" s="1"/>
    </row>
    <row r="429" spans="1:9" x14ac:dyDescent="0.25">
      <c r="A429" s="1"/>
      <c r="B429" s="1"/>
      <c r="C429" s="1"/>
      <c r="D429" s="1"/>
      <c r="E429" s="1"/>
      <c r="F429" s="1"/>
      <c r="G429" s="1"/>
      <c r="H429" s="1"/>
    </row>
    <row r="430" spans="1:9" x14ac:dyDescent="0.25">
      <c r="A430" s="1"/>
      <c r="B430" s="1"/>
      <c r="C430" s="1"/>
      <c r="D430" s="1"/>
      <c r="E430" s="1"/>
      <c r="F430" s="1"/>
      <c r="G430" s="1"/>
      <c r="H430" s="1"/>
    </row>
    <row r="431" spans="1:9" x14ac:dyDescent="0.25">
      <c r="A431" s="1"/>
      <c r="B431" s="1"/>
      <c r="C431" s="1"/>
      <c r="D431" s="1"/>
      <c r="E431" s="1"/>
      <c r="F431" s="1"/>
      <c r="G431" s="1"/>
      <c r="H431" s="1"/>
    </row>
    <row r="432" spans="1:9" x14ac:dyDescent="0.25">
      <c r="A432" s="1"/>
      <c r="B432" s="1"/>
      <c r="C432" s="1"/>
      <c r="D432" s="1"/>
      <c r="E432" s="1"/>
      <c r="F432" s="1"/>
      <c r="G432" s="1"/>
      <c r="H432" s="1"/>
    </row>
    <row r="433" spans="1:8" x14ac:dyDescent="0.25">
      <c r="A433" s="1"/>
      <c r="B433" s="1"/>
      <c r="C433" s="1"/>
      <c r="D433" s="1"/>
      <c r="E433" s="1"/>
      <c r="F433" s="1"/>
      <c r="G433" s="1"/>
      <c r="H433" s="1"/>
    </row>
    <row r="434" spans="1:8" x14ac:dyDescent="0.25">
      <c r="A434" s="1"/>
      <c r="B434" s="1"/>
      <c r="C434" s="1"/>
      <c r="D434" s="1"/>
      <c r="E434" s="1"/>
      <c r="F434" s="1"/>
      <c r="G434" s="1"/>
      <c r="H434" s="1"/>
    </row>
    <row r="435" spans="1:8" x14ac:dyDescent="0.25">
      <c r="A435" s="1"/>
      <c r="B435" s="1"/>
      <c r="C435" s="1"/>
      <c r="D435" s="1"/>
      <c r="E435" s="1"/>
      <c r="F435" s="1"/>
      <c r="G435" s="1"/>
      <c r="H435" s="1"/>
    </row>
    <row r="436" spans="1:8" x14ac:dyDescent="0.25">
      <c r="A436" s="1"/>
      <c r="B436" s="1"/>
      <c r="C436" s="1"/>
      <c r="D436" s="1"/>
      <c r="E436" s="1"/>
      <c r="F436" s="1"/>
      <c r="G436" s="1"/>
      <c r="H436" s="1"/>
    </row>
    <row r="437" spans="1:8" x14ac:dyDescent="0.25">
      <c r="A437" s="1"/>
      <c r="B437" s="1"/>
      <c r="C437" s="1"/>
      <c r="D437" s="1"/>
      <c r="E437" s="1"/>
      <c r="F437" s="1"/>
      <c r="G437" s="1"/>
      <c r="H437" s="1"/>
    </row>
    <row r="438" spans="1:8" x14ac:dyDescent="0.25">
      <c r="A438" s="1"/>
      <c r="B438" s="1"/>
      <c r="C438" s="1"/>
      <c r="D438" s="1"/>
      <c r="E438" s="1"/>
      <c r="F438" s="1"/>
      <c r="G438" s="1"/>
      <c r="H438" s="1"/>
    </row>
    <row r="439" spans="1:8" x14ac:dyDescent="0.25">
      <c r="A439" s="1"/>
      <c r="B439" s="1"/>
      <c r="C439" s="1"/>
      <c r="D439" s="1"/>
      <c r="E439" s="1"/>
      <c r="F439" s="1"/>
      <c r="G439" s="1"/>
      <c r="H439" s="1"/>
    </row>
    <row r="440" spans="1:8" x14ac:dyDescent="0.25">
      <c r="A440" s="1"/>
      <c r="B440" s="1"/>
      <c r="C440" s="1"/>
      <c r="D440" s="1"/>
      <c r="E440" s="1"/>
      <c r="F440" s="1"/>
      <c r="G440" s="1"/>
      <c r="H440" s="1"/>
    </row>
    <row r="441" spans="1:8" x14ac:dyDescent="0.25">
      <c r="A441" s="1"/>
      <c r="B441" s="1"/>
      <c r="C441" s="1"/>
      <c r="D441" s="1"/>
      <c r="E441" s="1"/>
      <c r="F441" s="1"/>
      <c r="G441" s="1"/>
      <c r="H441" s="1"/>
    </row>
    <row r="442" spans="1:8" x14ac:dyDescent="0.25">
      <c r="A442" s="1"/>
      <c r="B442" s="1"/>
      <c r="C442" s="1"/>
      <c r="D442" s="1"/>
      <c r="E442" s="1"/>
      <c r="F442" s="1"/>
      <c r="G442" s="1"/>
      <c r="H442" s="1"/>
    </row>
    <row r="443" spans="1:8" x14ac:dyDescent="0.25">
      <c r="A443" s="1"/>
      <c r="B443" s="1"/>
      <c r="C443" s="1"/>
      <c r="D443" s="1"/>
      <c r="E443" s="1"/>
      <c r="F443" s="1"/>
      <c r="G443" s="1"/>
      <c r="H443" s="1"/>
    </row>
    <row r="444" spans="1:8" x14ac:dyDescent="0.25">
      <c r="A444" s="1"/>
      <c r="B444" s="1"/>
      <c r="C444" s="1"/>
      <c r="D444" s="1"/>
      <c r="E444" s="1"/>
      <c r="F444" s="1"/>
      <c r="G444" s="1"/>
      <c r="H444" s="1"/>
    </row>
    <row r="445" spans="1:8" x14ac:dyDescent="0.25">
      <c r="A445" s="1"/>
      <c r="B445" s="1"/>
      <c r="C445" s="1"/>
      <c r="D445" s="1"/>
      <c r="E445" s="1"/>
      <c r="F445" s="1"/>
      <c r="G445" s="1"/>
      <c r="H445" s="1"/>
    </row>
    <row r="446" spans="1:8" x14ac:dyDescent="0.25">
      <c r="A446" s="1"/>
      <c r="B446" s="1"/>
      <c r="C446" s="1"/>
      <c r="D446" s="1"/>
      <c r="E446" s="1"/>
      <c r="F446" s="1"/>
      <c r="G446" s="1"/>
      <c r="H446" s="1"/>
    </row>
    <row r="447" spans="1:8" x14ac:dyDescent="0.25">
      <c r="A447" s="1"/>
      <c r="B447" s="1"/>
      <c r="C447" s="1"/>
      <c r="D447" s="1"/>
      <c r="E447" s="1"/>
      <c r="F447" s="1"/>
      <c r="G447" s="1"/>
      <c r="H447" s="1"/>
    </row>
    <row r="448" spans="1:8" x14ac:dyDescent="0.25">
      <c r="A448" s="1"/>
      <c r="B448" s="1"/>
      <c r="C448" s="1"/>
      <c r="D448" s="1"/>
      <c r="E448" s="1"/>
      <c r="F448" s="1"/>
      <c r="G448" s="1"/>
      <c r="H448" s="1"/>
    </row>
    <row r="449" spans="1:8" x14ac:dyDescent="0.25">
      <c r="A449" s="1"/>
      <c r="B449" s="1"/>
      <c r="C449" s="1"/>
      <c r="D449" s="1"/>
      <c r="E449" s="1"/>
      <c r="F449" s="1"/>
      <c r="G449" s="1"/>
      <c r="H449" s="1"/>
    </row>
    <row r="450" spans="1:8" x14ac:dyDescent="0.25">
      <c r="A450" s="1"/>
      <c r="B450" s="1"/>
      <c r="C450" s="1"/>
      <c r="D450" s="1"/>
      <c r="E450" s="1"/>
      <c r="F450" s="1"/>
      <c r="G450" s="1"/>
      <c r="H450" s="1"/>
    </row>
    <row r="451" spans="1:8" x14ac:dyDescent="0.25">
      <c r="A451" s="1"/>
      <c r="B451" s="1"/>
      <c r="C451" s="1"/>
      <c r="D451" s="1"/>
      <c r="E451" s="1"/>
      <c r="F451" s="1"/>
      <c r="G451" s="1"/>
      <c r="H451" s="1"/>
    </row>
    <row r="452" spans="1:8" x14ac:dyDescent="0.25">
      <c r="A452" s="1"/>
      <c r="B452" s="1"/>
      <c r="C452" s="1"/>
      <c r="D452" s="1"/>
      <c r="E452" s="1"/>
      <c r="F452" s="1"/>
      <c r="G452" s="1"/>
      <c r="H452" s="1"/>
    </row>
    <row r="453" spans="1:8" x14ac:dyDescent="0.25">
      <c r="A453" s="1"/>
      <c r="B453" s="1"/>
      <c r="C453" s="1"/>
      <c r="D453" s="1"/>
      <c r="E453" s="1"/>
      <c r="F453" s="1"/>
      <c r="G453" s="1"/>
      <c r="H453" s="1"/>
    </row>
    <row r="454" spans="1:8" x14ac:dyDescent="0.25">
      <c r="A454" s="1"/>
      <c r="B454" s="1"/>
      <c r="C454" s="1"/>
      <c r="D454" s="1"/>
      <c r="E454" s="1"/>
      <c r="F454" s="1"/>
      <c r="G454" s="1"/>
      <c r="H454" s="1"/>
    </row>
    <row r="455" spans="1:8" x14ac:dyDescent="0.25">
      <c r="A455" s="1"/>
      <c r="B455" s="1"/>
      <c r="C455" s="1"/>
      <c r="D455" s="1"/>
      <c r="E455" s="1"/>
      <c r="F455" s="1"/>
      <c r="G455" s="1"/>
      <c r="H455" s="1"/>
    </row>
    <row r="456" spans="1:8" x14ac:dyDescent="0.25">
      <c r="A456" s="1"/>
      <c r="B456" s="1"/>
      <c r="C456" s="1"/>
      <c r="D456" s="1"/>
      <c r="E456" s="1"/>
      <c r="F456" s="1"/>
      <c r="G456" s="1"/>
      <c r="H456" s="1"/>
    </row>
    <row r="457" spans="1:8" x14ac:dyDescent="0.25">
      <c r="A457" s="1"/>
      <c r="B457" s="1"/>
      <c r="C457" s="1"/>
      <c r="D457" s="1"/>
      <c r="E457" s="1"/>
      <c r="F457" s="1"/>
      <c r="G457" s="1"/>
      <c r="H457" s="1"/>
    </row>
    <row r="458" spans="1:8" x14ac:dyDescent="0.25">
      <c r="A458" s="1"/>
      <c r="B458" s="1"/>
      <c r="C458" s="1"/>
      <c r="D458" s="1"/>
      <c r="E458" s="1"/>
      <c r="F458" s="1"/>
      <c r="G458" s="1"/>
      <c r="H458" s="1"/>
    </row>
    <row r="459" spans="1:8" x14ac:dyDescent="0.25">
      <c r="A459" s="1"/>
      <c r="B459" s="1"/>
      <c r="C459" s="1"/>
      <c r="D459" s="1"/>
      <c r="E459" s="1"/>
      <c r="F459" s="1"/>
      <c r="G459" s="1"/>
      <c r="H459" s="1"/>
    </row>
    <row r="460" spans="1:8" x14ac:dyDescent="0.25">
      <c r="A460" s="1"/>
      <c r="B460" s="1"/>
      <c r="C460" s="1"/>
      <c r="D460" s="1"/>
      <c r="E460" s="1"/>
      <c r="F460" s="1"/>
      <c r="G460" s="1"/>
      <c r="H460" s="1"/>
    </row>
    <row r="461" spans="1:8" x14ac:dyDescent="0.25">
      <c r="A461" s="1"/>
      <c r="B461" s="1"/>
      <c r="C461" s="1"/>
      <c r="D461" s="1"/>
      <c r="E461" s="1"/>
      <c r="F461" s="1"/>
      <c r="G461" s="1"/>
      <c r="H461" s="1"/>
    </row>
    <row r="462" spans="1:8" x14ac:dyDescent="0.25">
      <c r="A462" s="1"/>
      <c r="B462" s="1"/>
      <c r="C462" s="1"/>
      <c r="D462" s="1"/>
      <c r="E462" s="1"/>
      <c r="F462" s="1"/>
      <c r="G462" s="1"/>
      <c r="H462" s="1"/>
    </row>
    <row r="463" spans="1:8" x14ac:dyDescent="0.25">
      <c r="A463" s="1"/>
      <c r="B463" s="1"/>
      <c r="C463" s="1"/>
      <c r="D463" s="1"/>
      <c r="E463" s="1"/>
      <c r="F463" s="1"/>
      <c r="G463" s="1"/>
      <c r="H463" s="1"/>
    </row>
    <row r="464" spans="1:8" x14ac:dyDescent="0.25">
      <c r="A464" s="1"/>
      <c r="B464" s="1"/>
      <c r="C464" s="1"/>
      <c r="D464" s="1"/>
      <c r="E464" s="1"/>
      <c r="F464" s="1"/>
      <c r="G464" s="1"/>
      <c r="H464" s="1"/>
    </row>
    <row r="465" spans="1:8" x14ac:dyDescent="0.25">
      <c r="A465" s="1"/>
      <c r="B465" s="1"/>
      <c r="C465" s="1"/>
      <c r="D465" s="1"/>
      <c r="E465" s="1"/>
      <c r="F465" s="1"/>
      <c r="G465" s="1"/>
      <c r="H465" s="1"/>
    </row>
    <row r="466" spans="1:8" x14ac:dyDescent="0.25">
      <c r="A466" s="1"/>
      <c r="B466" s="1"/>
      <c r="C466" s="1"/>
      <c r="D466" s="1"/>
      <c r="E466" s="1"/>
      <c r="F466" s="1"/>
      <c r="G466" s="1"/>
      <c r="H466" s="1"/>
    </row>
    <row r="467" spans="1:8" x14ac:dyDescent="0.25">
      <c r="A467" s="1"/>
      <c r="B467" s="1"/>
      <c r="C467" s="1"/>
      <c r="D467" s="1"/>
      <c r="E467" s="1"/>
      <c r="F467" s="1"/>
      <c r="G467" s="1"/>
      <c r="H467" s="1"/>
    </row>
    <row r="468" spans="1:8" x14ac:dyDescent="0.25">
      <c r="A468" s="1"/>
      <c r="B468" s="1"/>
      <c r="C468" s="1"/>
      <c r="D468" s="1"/>
      <c r="E468" s="1"/>
      <c r="F468" s="1"/>
      <c r="G468" s="1"/>
      <c r="H468" s="1"/>
    </row>
    <row r="469" spans="1:8" x14ac:dyDescent="0.25">
      <c r="A469" s="1"/>
      <c r="B469" s="1"/>
      <c r="C469" s="1"/>
      <c r="D469" s="1"/>
      <c r="E469" s="1"/>
      <c r="F469" s="1"/>
      <c r="G469" s="1"/>
      <c r="H469" s="1"/>
    </row>
    <row r="470" spans="1:8" x14ac:dyDescent="0.25">
      <c r="A470" s="1"/>
      <c r="B470" s="1"/>
      <c r="C470" s="1"/>
      <c r="D470" s="1"/>
      <c r="E470" s="1"/>
      <c r="F470" s="1"/>
      <c r="G470" s="1"/>
      <c r="H470" s="1"/>
    </row>
    <row r="471" spans="1:8" x14ac:dyDescent="0.25">
      <c r="A471" s="1"/>
      <c r="B471" s="1"/>
      <c r="C471" s="1"/>
      <c r="D471" s="1"/>
      <c r="E471" s="1"/>
      <c r="F471" s="1"/>
      <c r="G471" s="1"/>
      <c r="H471" s="1"/>
    </row>
    <row r="472" spans="1:8" x14ac:dyDescent="0.25">
      <c r="A472" s="1"/>
      <c r="B472" s="1"/>
      <c r="C472" s="1"/>
      <c r="D472" s="1"/>
      <c r="E472" s="1"/>
      <c r="F472" s="1"/>
      <c r="G472" s="1"/>
      <c r="H472" s="1"/>
    </row>
    <row r="473" spans="1:8" x14ac:dyDescent="0.25">
      <c r="A473" s="1"/>
      <c r="B473" s="1"/>
      <c r="C473" s="1"/>
      <c r="D473" s="1"/>
      <c r="E473" s="1"/>
      <c r="F473" s="1"/>
      <c r="G473" s="1"/>
      <c r="H473" s="1"/>
    </row>
    <row r="474" spans="1:8" x14ac:dyDescent="0.25">
      <c r="A474" s="1"/>
      <c r="B474" s="1"/>
      <c r="C474" s="1"/>
      <c r="D474" s="1"/>
      <c r="E474" s="1"/>
      <c r="F474" s="1"/>
      <c r="G474" s="1"/>
      <c r="H474" s="1"/>
    </row>
    <row r="475" spans="1:8" x14ac:dyDescent="0.25">
      <c r="A475" s="1"/>
      <c r="B475" s="1"/>
      <c r="C475" s="1"/>
      <c r="D475" s="1"/>
      <c r="E475" s="1"/>
      <c r="F475" s="1"/>
      <c r="G475" s="1"/>
      <c r="H475" s="1"/>
    </row>
    <row r="476" spans="1:8" x14ac:dyDescent="0.25">
      <c r="A476" s="1"/>
      <c r="B476" s="1"/>
      <c r="C476" s="1"/>
      <c r="D476" s="1"/>
      <c r="E476" s="1"/>
      <c r="F476" s="1"/>
      <c r="G476" s="1"/>
      <c r="H476" s="1"/>
    </row>
    <row r="477" spans="1:8" x14ac:dyDescent="0.25">
      <c r="A477" s="1"/>
      <c r="B477" s="1"/>
      <c r="C477" s="1"/>
      <c r="D477" s="1"/>
      <c r="E477" s="1"/>
      <c r="F477" s="1"/>
      <c r="G477" s="1"/>
      <c r="H477" s="1"/>
    </row>
    <row r="478" spans="1:8" x14ac:dyDescent="0.25">
      <c r="A478" s="1"/>
      <c r="B478" s="1"/>
      <c r="C478" s="1"/>
      <c r="D478" s="1"/>
      <c r="E478" s="1"/>
      <c r="F478" s="1"/>
      <c r="G478" s="1"/>
      <c r="H478" s="1"/>
    </row>
    <row r="479" spans="1:8" x14ac:dyDescent="0.25">
      <c r="A479" s="1"/>
      <c r="B479" s="1"/>
      <c r="C479" s="1"/>
      <c r="D479" s="1"/>
      <c r="E479" s="1"/>
      <c r="F479" s="1"/>
      <c r="G479" s="1"/>
      <c r="H479" s="1"/>
    </row>
    <row r="480" spans="1:8" x14ac:dyDescent="0.25">
      <c r="A480" s="1"/>
      <c r="B480" s="1"/>
      <c r="C480" s="1"/>
      <c r="D480" s="1"/>
      <c r="E480" s="1"/>
      <c r="F480" s="1"/>
      <c r="G480" s="1"/>
      <c r="H480" s="1"/>
    </row>
    <row r="481" spans="1:8" x14ac:dyDescent="0.25">
      <c r="A481" s="1"/>
      <c r="B481" s="1"/>
      <c r="C481" s="1"/>
      <c r="D481" s="1"/>
      <c r="E481" s="1"/>
      <c r="F481" s="1"/>
      <c r="G481" s="1"/>
      <c r="H481" s="1"/>
    </row>
    <row r="482" spans="1:8" x14ac:dyDescent="0.25">
      <c r="A482" s="1"/>
      <c r="B482" s="1"/>
      <c r="C482" s="1"/>
      <c r="D482" s="1"/>
      <c r="E482" s="1"/>
      <c r="F482" s="1"/>
      <c r="G482" s="1"/>
      <c r="H482" s="1"/>
    </row>
    <row r="483" spans="1:8" x14ac:dyDescent="0.25">
      <c r="A483" s="1"/>
      <c r="B483" s="1"/>
      <c r="C483" s="1"/>
      <c r="D483" s="1"/>
      <c r="E483" s="1"/>
      <c r="F483" s="1"/>
      <c r="G483" s="1"/>
      <c r="H483" s="1"/>
    </row>
    <row r="484" spans="1:8" x14ac:dyDescent="0.25">
      <c r="A484" s="1"/>
      <c r="B484" s="1"/>
      <c r="C484" s="1"/>
      <c r="D484" s="1"/>
      <c r="E484" s="1"/>
      <c r="F484" s="1"/>
      <c r="G484" s="1"/>
      <c r="H484" s="1"/>
    </row>
    <row r="485" spans="1:8" x14ac:dyDescent="0.25">
      <c r="A485" s="1"/>
      <c r="B485" s="1"/>
      <c r="C485" s="1"/>
      <c r="D485" s="1"/>
      <c r="E485" s="1"/>
      <c r="F485" s="1"/>
      <c r="G485" s="1"/>
      <c r="H485" s="1"/>
    </row>
    <row r="486" spans="1:8" x14ac:dyDescent="0.25">
      <c r="A486" s="1"/>
      <c r="B486" s="1"/>
      <c r="C486" s="1"/>
      <c r="D486" s="1"/>
      <c r="E486" s="1"/>
      <c r="F486" s="1"/>
      <c r="G486" s="1"/>
      <c r="H486" s="1"/>
    </row>
    <row r="487" spans="1:8" x14ac:dyDescent="0.25">
      <c r="A487" s="1"/>
      <c r="B487" s="1"/>
      <c r="C487" s="1"/>
      <c r="D487" s="1"/>
      <c r="E487" s="1"/>
      <c r="F487" s="1"/>
      <c r="G487" s="1"/>
      <c r="H487" s="1"/>
    </row>
    <row r="488" spans="1:8" x14ac:dyDescent="0.25">
      <c r="A488" s="1"/>
      <c r="B488" s="1"/>
      <c r="C488" s="1"/>
      <c r="D488" s="1"/>
      <c r="E488" s="1"/>
      <c r="F488" s="1"/>
      <c r="G488" s="1"/>
      <c r="H488" s="1"/>
    </row>
    <row r="489" spans="1:8" x14ac:dyDescent="0.25">
      <c r="A489" s="1"/>
      <c r="B489" s="1"/>
      <c r="C489" s="1"/>
      <c r="D489" s="1"/>
      <c r="E489" s="1"/>
      <c r="F489" s="1"/>
      <c r="G489" s="1"/>
      <c r="H489" s="1"/>
    </row>
    <row r="490" spans="1:8" x14ac:dyDescent="0.25">
      <c r="A490" s="1"/>
      <c r="B490" s="1"/>
      <c r="C490" s="1"/>
      <c r="D490" s="1"/>
      <c r="E490" s="1"/>
      <c r="F490" s="1"/>
      <c r="G490" s="1"/>
      <c r="H490" s="1"/>
    </row>
    <row r="491" spans="1:8" x14ac:dyDescent="0.25">
      <c r="A491" s="1"/>
      <c r="B491" s="1"/>
      <c r="C491" s="1"/>
      <c r="D491" s="1"/>
      <c r="E491" s="1"/>
      <c r="F491" s="1"/>
      <c r="G491" s="1"/>
      <c r="H491" s="1"/>
    </row>
    <row r="492" spans="1:8" x14ac:dyDescent="0.25">
      <c r="A492" s="1"/>
      <c r="B492" s="1"/>
      <c r="C492" s="1"/>
      <c r="D492" s="1"/>
      <c r="E492" s="1"/>
      <c r="F492" s="1"/>
      <c r="G492" s="1"/>
      <c r="H492" s="1"/>
    </row>
    <row r="493" spans="1:8" x14ac:dyDescent="0.25">
      <c r="A493" s="1"/>
      <c r="B493" s="1"/>
      <c r="C493" s="1"/>
      <c r="D493" s="1"/>
      <c r="E493" s="1"/>
      <c r="F493" s="1"/>
      <c r="G493" s="1"/>
      <c r="H493" s="1"/>
    </row>
    <row r="494" spans="1:8" x14ac:dyDescent="0.25">
      <c r="A494" s="1"/>
      <c r="B494" s="1"/>
      <c r="C494" s="1"/>
      <c r="D494" s="1"/>
      <c r="E494" s="1"/>
      <c r="F494" s="1"/>
      <c r="G494" s="1"/>
      <c r="H494" s="1"/>
    </row>
    <row r="495" spans="1:8" x14ac:dyDescent="0.25">
      <c r="A495" s="1"/>
      <c r="B495" s="1"/>
      <c r="C495" s="1"/>
      <c r="D495" s="1"/>
      <c r="E495" s="1"/>
      <c r="F495" s="1"/>
      <c r="G495" s="1"/>
      <c r="H495" s="1"/>
    </row>
    <row r="496" spans="1:8" x14ac:dyDescent="0.25">
      <c r="A496" s="1"/>
      <c r="B496" s="1"/>
      <c r="C496" s="1"/>
      <c r="D496" s="1"/>
      <c r="E496" s="1"/>
      <c r="F496" s="1"/>
      <c r="G496" s="1"/>
      <c r="H496" s="1"/>
    </row>
    <row r="497" spans="1:8" x14ac:dyDescent="0.25">
      <c r="A497" s="1"/>
      <c r="B497" s="1"/>
      <c r="C497" s="1"/>
      <c r="D497" s="1"/>
      <c r="E497" s="1"/>
      <c r="F497" s="1"/>
      <c r="G497" s="1"/>
      <c r="H497" s="1"/>
    </row>
    <row r="498" spans="1:8" x14ac:dyDescent="0.25">
      <c r="A498" s="1"/>
      <c r="B498" s="1"/>
      <c r="C498" s="1"/>
      <c r="D498" s="1"/>
      <c r="E498" s="1"/>
      <c r="F498" s="1"/>
      <c r="G498" s="1"/>
      <c r="H498" s="1"/>
    </row>
    <row r="499" spans="1:8" x14ac:dyDescent="0.25">
      <c r="A499" s="1"/>
      <c r="B499" s="1"/>
      <c r="C499" s="1"/>
      <c r="D499" s="1"/>
      <c r="E499" s="1"/>
      <c r="F499" s="1"/>
      <c r="G499" s="1"/>
      <c r="H499" s="1"/>
    </row>
    <row r="500" spans="1:8" x14ac:dyDescent="0.25">
      <c r="A500" s="1"/>
      <c r="B500" s="1"/>
      <c r="C500" s="1"/>
      <c r="D500" s="1"/>
      <c r="E500" s="1"/>
      <c r="F500" s="1"/>
      <c r="G500" s="1"/>
      <c r="H500" s="1"/>
    </row>
    <row r="501" spans="1:8" x14ac:dyDescent="0.25">
      <c r="A501" s="1"/>
      <c r="B501" s="1"/>
      <c r="C501" s="1"/>
      <c r="D501" s="1"/>
      <c r="E501" s="1"/>
      <c r="F501" s="1"/>
      <c r="G501" s="1"/>
      <c r="H501" s="1"/>
    </row>
    <row r="502" spans="1:8" x14ac:dyDescent="0.25">
      <c r="A502" s="1"/>
      <c r="B502" s="1"/>
      <c r="C502" s="1"/>
      <c r="D502" s="1"/>
      <c r="E502" s="1"/>
      <c r="F502" s="1"/>
      <c r="G502" s="1"/>
      <c r="H502" s="1"/>
    </row>
    <row r="503" spans="1:8" x14ac:dyDescent="0.25">
      <c r="A503" s="1"/>
      <c r="B503" s="1"/>
      <c r="C503" s="1"/>
      <c r="D503" s="1"/>
      <c r="E503" s="1"/>
      <c r="F503" s="1"/>
      <c r="G503" s="1"/>
      <c r="H503" s="1"/>
    </row>
    <row r="504" spans="1:8" x14ac:dyDescent="0.25">
      <c r="A504" s="1"/>
      <c r="B504" s="1"/>
      <c r="C504" s="1"/>
      <c r="D504" s="1"/>
      <c r="E504" s="1"/>
      <c r="F504" s="1"/>
      <c r="G504" s="1"/>
      <c r="H504" s="1"/>
    </row>
    <row r="505" spans="1:8" x14ac:dyDescent="0.25">
      <c r="A505" s="1"/>
      <c r="B505" s="1"/>
      <c r="C505" s="1"/>
      <c r="D505" s="1"/>
      <c r="E505" s="1"/>
      <c r="F505" s="1"/>
      <c r="G505" s="1"/>
      <c r="H505" s="1"/>
    </row>
    <row r="506" spans="1:8" x14ac:dyDescent="0.25">
      <c r="A506" s="1"/>
      <c r="B506" s="1"/>
      <c r="C506" s="1"/>
      <c r="D506" s="1"/>
      <c r="E506" s="1"/>
      <c r="F506" s="1"/>
      <c r="G506" s="1"/>
      <c r="H506" s="1"/>
    </row>
    <row r="507" spans="1:8" x14ac:dyDescent="0.25">
      <c r="A507" s="1"/>
      <c r="B507" s="1"/>
      <c r="C507" s="1"/>
      <c r="D507" s="1"/>
      <c r="E507" s="1"/>
      <c r="F507" s="1"/>
      <c r="G507" s="1"/>
      <c r="H507" s="1"/>
    </row>
    <row r="508" spans="1:8" x14ac:dyDescent="0.25">
      <c r="A508" s="1"/>
      <c r="B508" s="1"/>
      <c r="C508" s="1"/>
      <c r="D508" s="1"/>
      <c r="E508" s="1"/>
      <c r="F508" s="1"/>
      <c r="G508" s="1"/>
      <c r="H508" s="1"/>
    </row>
    <row r="509" spans="1:8" x14ac:dyDescent="0.25">
      <c r="A509" s="1"/>
      <c r="B509" s="1"/>
      <c r="C509" s="1"/>
      <c r="D509" s="1"/>
      <c r="E509" s="1"/>
      <c r="F509" s="1"/>
      <c r="G509" s="1"/>
      <c r="H509" s="1"/>
    </row>
    <row r="510" spans="1:8" x14ac:dyDescent="0.25">
      <c r="A510" s="1"/>
      <c r="B510" s="1"/>
      <c r="C510" s="1"/>
      <c r="D510" s="1"/>
      <c r="E510" s="1"/>
      <c r="F510" s="1"/>
      <c r="G510" s="1"/>
      <c r="H510" s="1"/>
    </row>
    <row r="511" spans="1:8" x14ac:dyDescent="0.25">
      <c r="A511" s="1"/>
      <c r="B511" s="1"/>
      <c r="C511" s="1"/>
      <c r="D511" s="1"/>
      <c r="E511" s="1"/>
      <c r="F511" s="1"/>
      <c r="G511" s="1"/>
      <c r="H511" s="1"/>
    </row>
    <row r="512" spans="1:8" x14ac:dyDescent="0.25">
      <c r="A512" s="1"/>
      <c r="B512" s="1"/>
      <c r="C512" s="1"/>
      <c r="D512" s="1"/>
      <c r="E512" s="1"/>
      <c r="F512" s="1"/>
      <c r="G512" s="1"/>
      <c r="H512" s="1"/>
    </row>
    <row r="513" spans="1:8" x14ac:dyDescent="0.25">
      <c r="A513" s="1"/>
      <c r="B513" s="1"/>
      <c r="C513" s="1"/>
      <c r="D513" s="1"/>
      <c r="E513" s="1"/>
      <c r="F513" s="1"/>
      <c r="G513" s="1"/>
      <c r="H513" s="1"/>
    </row>
    <row r="514" spans="1:8" x14ac:dyDescent="0.25">
      <c r="A514" s="1"/>
      <c r="B514" s="1"/>
      <c r="C514" s="1"/>
      <c r="D514" s="1"/>
      <c r="E514" s="1"/>
      <c r="F514" s="1"/>
      <c r="G514" s="1"/>
      <c r="H514" s="1"/>
    </row>
    <row r="515" spans="1:8" x14ac:dyDescent="0.25">
      <c r="A515" s="1"/>
      <c r="B515" s="1"/>
      <c r="C515" s="1"/>
      <c r="D515" s="1"/>
      <c r="E515" s="1"/>
      <c r="F515" s="1"/>
      <c r="G515" s="1"/>
      <c r="H515" s="1"/>
    </row>
    <row r="516" spans="1:8" x14ac:dyDescent="0.25">
      <c r="A516" s="1"/>
      <c r="B516" s="1"/>
      <c r="C516" s="1"/>
      <c r="D516" s="1"/>
      <c r="E516" s="1"/>
      <c r="F516" s="1"/>
      <c r="G516" s="1"/>
      <c r="H516" s="1"/>
    </row>
    <row r="517" spans="1:8" x14ac:dyDescent="0.25">
      <c r="A517" s="1"/>
      <c r="B517" s="1"/>
      <c r="C517" s="1"/>
      <c r="D517" s="1"/>
      <c r="E517" s="1"/>
      <c r="F517" s="1"/>
      <c r="G517" s="1"/>
      <c r="H517" s="1"/>
    </row>
    <row r="518" spans="1:8" x14ac:dyDescent="0.25">
      <c r="A518" s="1"/>
      <c r="B518" s="1"/>
      <c r="C518" s="1"/>
      <c r="D518" s="1"/>
      <c r="E518" s="1"/>
      <c r="F518" s="1"/>
      <c r="G518" s="1"/>
      <c r="H518" s="1"/>
    </row>
    <row r="519" spans="1:8" x14ac:dyDescent="0.25">
      <c r="A519" s="1"/>
      <c r="B519" s="1"/>
      <c r="C519" s="1"/>
      <c r="D519" s="1"/>
      <c r="E519" s="1"/>
      <c r="F519" s="1"/>
      <c r="G519" s="1"/>
      <c r="H519" s="1"/>
    </row>
    <row r="520" spans="1:8" x14ac:dyDescent="0.25">
      <c r="A520" s="1"/>
      <c r="B520" s="1"/>
      <c r="C520" s="1"/>
      <c r="D520" s="1"/>
      <c r="E520" s="1"/>
      <c r="F520" s="1"/>
      <c r="G520" s="1"/>
      <c r="H520" s="1"/>
    </row>
    <row r="521" spans="1:8" x14ac:dyDescent="0.25">
      <c r="A521" s="1"/>
      <c r="B521" s="1"/>
      <c r="C521" s="1"/>
      <c r="D521" s="1"/>
      <c r="E521" s="1"/>
      <c r="F521" s="1"/>
      <c r="G521" s="1"/>
      <c r="H521" s="1"/>
    </row>
    <row r="522" spans="1:8" x14ac:dyDescent="0.25">
      <c r="A522" s="1"/>
      <c r="B522" s="1"/>
      <c r="C522" s="1"/>
      <c r="D522" s="1"/>
      <c r="E522" s="1"/>
      <c r="F522" s="1"/>
      <c r="G522" s="1"/>
      <c r="H522" s="1"/>
    </row>
    <row r="523" spans="1:8" x14ac:dyDescent="0.25">
      <c r="A523" s="1"/>
      <c r="B523" s="1"/>
      <c r="C523" s="1"/>
      <c r="D523" s="1"/>
      <c r="E523" s="1"/>
      <c r="F523" s="1"/>
      <c r="G523" s="1"/>
      <c r="H523" s="1"/>
    </row>
  </sheetData>
  <mergeCells count="15">
    <mergeCell ref="B251:C251"/>
    <mergeCell ref="B408:H408"/>
    <mergeCell ref="A1:H1"/>
    <mergeCell ref="A2:H2"/>
    <mergeCell ref="A4:A6"/>
    <mergeCell ref="B4:B6"/>
    <mergeCell ref="C4:C6"/>
    <mergeCell ref="D4:H4"/>
    <mergeCell ref="D5:D6"/>
    <mergeCell ref="E5:H5"/>
    <mergeCell ref="E257:E259"/>
    <mergeCell ref="E264:E266"/>
    <mergeCell ref="D264:D266"/>
    <mergeCell ref="A3:H3"/>
    <mergeCell ref="F257:F259"/>
  </mergeCells>
  <pageMargins left="0.31496062992125984" right="0.11811023622047245" top="0.15748031496062992" bottom="0.15748031496062992" header="0.31496062992125984" footer="0.31496062992125984"/>
  <pageSetup paperSize="9"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млн.руб.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А. Колпакова</dc:creator>
  <cp:lastModifiedBy>Елена А. Колпакова</cp:lastModifiedBy>
  <cp:lastPrinted>2015-01-15T07:59:19Z</cp:lastPrinted>
  <dcterms:created xsi:type="dcterms:W3CDTF">2012-08-29T10:26:10Z</dcterms:created>
  <dcterms:modified xsi:type="dcterms:W3CDTF">2015-01-15T08:08:56Z</dcterms:modified>
</cp:coreProperties>
</file>